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e5b629bd8f688d0/"/>
    </mc:Choice>
  </mc:AlternateContent>
  <xr:revisionPtr revIDLastSave="0" documentId="8_{345A071B-A974-4EBB-B0C4-449A4F23FE8F}" xr6:coauthVersionLast="47" xr6:coauthVersionMax="47" xr10:uidLastSave="{00000000-0000-0000-0000-000000000000}"/>
  <bookViews>
    <workbookView xWindow="28710" yWindow="495" windowWidth="13530" windowHeight="11760" xr2:uid="{6787DBC6-3AB4-4709-8592-86EEF5F72815}"/>
  </bookViews>
  <sheets>
    <sheet name="FY 2024 Budget" sheetId="9" r:id="rId1"/>
    <sheet name="Tax" sheetId="4" state="hidden" r:id="rId2"/>
    <sheet name="Rate Worksheet" sheetId="6" state="hidden" r:id="rId3"/>
  </sheets>
  <definedNames>
    <definedName name="_xlnm._FilterDatabase" localSheetId="0" hidden="1">'FY 2024 Budget'!$F$1:$F$124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2" i="9" l="1"/>
  <c r="H86" i="9"/>
  <c r="J54" i="9"/>
  <c r="J100" i="9"/>
  <c r="H99" i="9"/>
  <c r="I93" i="9"/>
  <c r="H93" i="9"/>
  <c r="J93" i="9" s="1"/>
  <c r="J92" i="9"/>
  <c r="I86" i="9"/>
  <c r="J84" i="9"/>
  <c r="J83" i="9"/>
  <c r="J82" i="9"/>
  <c r="J80" i="9"/>
  <c r="J79" i="9"/>
  <c r="J78" i="9"/>
  <c r="J77" i="9"/>
  <c r="I75" i="9"/>
  <c r="H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3" i="9"/>
  <c r="J52" i="9"/>
  <c r="J51" i="9"/>
  <c r="J50" i="9"/>
  <c r="J49" i="9"/>
  <c r="J48" i="9"/>
  <c r="J47" i="9"/>
  <c r="I45" i="9"/>
  <c r="H45" i="9"/>
  <c r="J45" i="9" s="1"/>
  <c r="J43" i="9"/>
  <c r="J42" i="9"/>
  <c r="J41" i="9"/>
  <c r="J40" i="9"/>
  <c r="J39" i="9"/>
  <c r="J36" i="9"/>
  <c r="I24" i="9"/>
  <c r="H24" i="9"/>
  <c r="J24" i="9" s="1"/>
  <c r="J23" i="9"/>
  <c r="J22" i="9"/>
  <c r="J21" i="9"/>
  <c r="H19" i="9"/>
  <c r="J19" i="9" s="1"/>
  <c r="J18" i="9"/>
  <c r="J17" i="9"/>
  <c r="J16" i="9"/>
  <c r="I12" i="9"/>
  <c r="I105" i="9" s="1"/>
  <c r="J10" i="9"/>
  <c r="J9" i="9"/>
  <c r="J8" i="9"/>
  <c r="J7" i="9"/>
  <c r="J6" i="9"/>
  <c r="H5" i="9"/>
  <c r="H12" i="9" s="1"/>
  <c r="H105" i="9" s="1"/>
  <c r="B26" i="4"/>
  <c r="B25" i="4"/>
  <c r="J75" i="9" l="1"/>
  <c r="J86" i="9"/>
  <c r="H102" i="9"/>
  <c r="J5" i="9"/>
  <c r="I106" i="9"/>
  <c r="J12" i="9"/>
  <c r="J102" i="9" l="1"/>
  <c r="J105" i="9"/>
  <c r="H106" i="9"/>
  <c r="C7" i="6" l="1"/>
  <c r="C11" i="6"/>
  <c r="C19" i="6"/>
  <c r="C18" i="6"/>
  <c r="C6" i="6"/>
  <c r="C4" i="6"/>
  <c r="C8" i="6"/>
  <c r="C10" i="6" s="1"/>
  <c r="C15" i="6" l="1"/>
  <c r="C17" i="6" s="1"/>
  <c r="C14" i="6"/>
  <c r="B8" i="4" l="1"/>
  <c r="B15" i="4"/>
  <c r="B16" i="4" s="1"/>
  <c r="B17" i="4" s="1"/>
  <c r="B6" i="4"/>
  <c r="B7" i="4" s="1"/>
</calcChain>
</file>

<file path=xl/sharedStrings.xml><?xml version="1.0" encoding="utf-8"?>
<sst xmlns="http://schemas.openxmlformats.org/spreadsheetml/2006/main" count="149" uniqueCount="139">
  <si>
    <t>Budget FY 2023</t>
  </si>
  <si>
    <t>Increase/Decrease</t>
  </si>
  <si>
    <t>Ordinary Income/Expense</t>
  </si>
  <si>
    <t>Income</t>
  </si>
  <si>
    <t>Tax Revenue</t>
  </si>
  <si>
    <t>Well Permits</t>
  </si>
  <si>
    <t>Interest Income</t>
  </si>
  <si>
    <t>Water Qualtiy Testing Fees</t>
  </si>
  <si>
    <t>USGS Gauge Station (BEC) &amp; (BC)</t>
  </si>
  <si>
    <t>Miscellaneous Income</t>
  </si>
  <si>
    <t>Total Income</t>
  </si>
  <si>
    <t>Gross Profit</t>
  </si>
  <si>
    <t>Expense</t>
  </si>
  <si>
    <t>Payroll Expense</t>
  </si>
  <si>
    <t>Staff Payroll  (Wages)</t>
  </si>
  <si>
    <t>Employee Health Insurance</t>
  </si>
  <si>
    <t>Retirement</t>
  </si>
  <si>
    <t>Total Payroll Expense</t>
  </si>
  <si>
    <t>Taxes and Fees</t>
  </si>
  <si>
    <t>Appraisal District</t>
  </si>
  <si>
    <t>Payroll Tax - Social Sec. &amp; Med</t>
  </si>
  <si>
    <t>State Unemployment - TWC</t>
  </si>
  <si>
    <t>Total Taxes and Fees</t>
  </si>
  <si>
    <t>Insurance</t>
  </si>
  <si>
    <t>Auto Liability</t>
  </si>
  <si>
    <t>Errors and Ommissions</t>
  </si>
  <si>
    <t>General Liability</t>
  </si>
  <si>
    <t>Property -  Equipment</t>
  </si>
  <si>
    <t>Property - Auto</t>
  </si>
  <si>
    <t>Property - Building</t>
  </si>
  <si>
    <t>Property Real &amp; Personal</t>
  </si>
  <si>
    <t>Surety Bond</t>
  </si>
  <si>
    <t>Workers Comp</t>
  </si>
  <si>
    <t>Total Insurance</t>
  </si>
  <si>
    <t>Prof. Services</t>
  </si>
  <si>
    <t>State Auditor</t>
  </si>
  <si>
    <t>Auditor (Annual)</t>
  </si>
  <si>
    <t>Bookkeeper</t>
  </si>
  <si>
    <t>Attorney / Legal</t>
  </si>
  <si>
    <t>Legislative Lobbying</t>
  </si>
  <si>
    <t>Technical Support - IT</t>
  </si>
  <si>
    <t>Technical Consulting</t>
  </si>
  <si>
    <t>Total Prof. Services</t>
  </si>
  <si>
    <t>Operating Expenses</t>
  </si>
  <si>
    <t>Bldg-Property Improv. &amp; Maint.</t>
  </si>
  <si>
    <t>Medina Lake Annex Office (rent)</t>
  </si>
  <si>
    <t>Computer Software &amp; Supplies</t>
  </si>
  <si>
    <t>Google Aps for Business</t>
  </si>
  <si>
    <t>ARC - GIS</t>
  </si>
  <si>
    <t>Dues, Fees &amp; Subscriptions</t>
  </si>
  <si>
    <t>Office Security</t>
  </si>
  <si>
    <t>Election</t>
  </si>
  <si>
    <t>Employee-Training,Cert.,Licens.</t>
  </si>
  <si>
    <t>Travel, Conference, Meetings</t>
  </si>
  <si>
    <t>Furniture</t>
  </si>
  <si>
    <t>Equipment &amp; Supplies</t>
  </si>
  <si>
    <t>Website</t>
  </si>
  <si>
    <t>Office Supplies</t>
  </si>
  <si>
    <t>Postage</t>
  </si>
  <si>
    <t>Water Quality-Conserv. Projects</t>
  </si>
  <si>
    <t>Clean River Program</t>
  </si>
  <si>
    <t>Illegal Dumping-Litter Aabate</t>
  </si>
  <si>
    <t>Water Test Supplies</t>
  </si>
  <si>
    <r>
      <t xml:space="preserve">Aquifer Monitoring </t>
    </r>
    <r>
      <rPr>
        <b/>
        <strike/>
        <sz val="11"/>
        <color rgb="FF000000"/>
        <rFont val="Calibri Light"/>
        <family val="2"/>
      </rPr>
      <t>Wells</t>
    </r>
  </si>
  <si>
    <t>Well Logging &amp; Equipment</t>
  </si>
  <si>
    <t>Well Plugging</t>
  </si>
  <si>
    <t>ASR &amp; Water Catchment Projects</t>
  </si>
  <si>
    <t>Brush Control (e.g., Arundo Donax)</t>
  </si>
  <si>
    <t>Invasives (e.g., Zebra Mussels)</t>
  </si>
  <si>
    <t>Riparian Projects</t>
  </si>
  <si>
    <t>USGS - Gauge  Total</t>
  </si>
  <si>
    <t>GMA-9 / DFC Compliance</t>
  </si>
  <si>
    <t>Total Operating Expenses</t>
  </si>
  <si>
    <t>Community Outreach</t>
  </si>
  <si>
    <t>Education &amp; Notices</t>
  </si>
  <si>
    <t>Bandera, Medina, Utopia, ISD</t>
  </si>
  <si>
    <t>Public Relations</t>
  </si>
  <si>
    <t>EYH - Training-Future Scientist</t>
  </si>
  <si>
    <t>Flood Awareness Education</t>
  </si>
  <si>
    <t>Texas Water Foundation</t>
  </si>
  <si>
    <t>Medina River Clean Up</t>
  </si>
  <si>
    <t>Internship</t>
  </si>
  <si>
    <t>Total Community Outreach</t>
  </si>
  <si>
    <t>Utilities</t>
  </si>
  <si>
    <t>Electric</t>
  </si>
  <si>
    <t>Internet</t>
  </si>
  <si>
    <t>Telephone</t>
  </si>
  <si>
    <t>Water</t>
  </si>
  <si>
    <t>Utilities - Other</t>
  </si>
  <si>
    <t>Total Utilities</t>
  </si>
  <si>
    <t>Vehicle Expenses</t>
  </si>
  <si>
    <t>Gas</t>
  </si>
  <si>
    <t>Mileage reimbursement</t>
  </si>
  <si>
    <t>Repair &amp; Maintenance</t>
  </si>
  <si>
    <t>Vehicle Loan Interest</t>
  </si>
  <si>
    <t>Vehicle Loan Payment</t>
  </si>
  <si>
    <t>Total Vehicle Expenses</t>
  </si>
  <si>
    <t>Total Expense</t>
  </si>
  <si>
    <t>Balance</t>
  </si>
  <si>
    <t>To / From Reserves</t>
  </si>
  <si>
    <t>*No Outstanding Debt Obligations</t>
  </si>
  <si>
    <t>* Adopted MONTH, YEAR</t>
  </si>
  <si>
    <t>Designated Funds Well Monitoring and Water Availibility</t>
  </si>
  <si>
    <t>Flood Awareness and Rainfall Program</t>
  </si>
  <si>
    <t>*Estimated Tax Rate: $0.040642/$100</t>
  </si>
  <si>
    <t>Estimates as of July 31, 2023</t>
  </si>
  <si>
    <t>Tax Rate</t>
  </si>
  <si>
    <t>Next Taxable</t>
  </si>
  <si>
    <t>Certified Estimate of Taxable Value</t>
  </si>
  <si>
    <t>Estimate of Protested Taxable Value</t>
  </si>
  <si>
    <t>80% of Estimated Protested Taxable Value</t>
  </si>
  <si>
    <t>Approximate Total Levy</t>
  </si>
  <si>
    <t>Estimates as of August 1, 2023</t>
  </si>
  <si>
    <t>Total estimated taxable value</t>
  </si>
  <si>
    <t>Taxable value not in protest</t>
  </si>
  <si>
    <t>Estimates as of August 14, 2023</t>
  </si>
  <si>
    <t>Final Version</t>
  </si>
  <si>
    <t>85% of Estimated Protested Taxable Value</t>
  </si>
  <si>
    <t>Line</t>
  </si>
  <si>
    <t>1. 2022 average appraised value of residence homestead.</t>
  </si>
  <si>
    <t>2. 2022 general exemptions available for the average homestead. Excluding age 65 or older or disabled persons exemptions.</t>
  </si>
  <si>
    <t>3. 2022 average taxable value of residence homestead. Line 1 minus Line 2.</t>
  </si>
  <si>
    <t>4. 2022 adopted M&amp;O tax rate.</t>
  </si>
  <si>
    <t>5. 2022 M&amp;O tax on average residence homestead. Multiply Line 3 by Line 4, divide by $100.</t>
  </si>
  <si>
    <t>6. Highest M&amp;O tax on average residence homestead with increase. Multiply Line 5 by 1.08.</t>
  </si>
  <si>
    <t>7. 2023 average appraised value of residence homestead.</t>
  </si>
  <si>
    <t>8. 2023 general exemptions available for the average homestead. Excluding age 65 or older or disabled persons exemptions.</t>
  </si>
  <si>
    <t>9. 2023 average taxable value of residence homestead. Line 7 minus Line 8</t>
  </si>
  <si>
    <t>10. Highest 2023 M&amp;O tax rate. Line 6 divided by Line 9, multiply by $100.</t>
  </si>
  <si>
    <t>11. 2023 debt tax rate.</t>
  </si>
  <si>
    <t>12. 2023 contract tax rate.</t>
  </si>
  <si>
    <t>13. 2023 voter-approval tax rate. Add lines 10, 11 and 12</t>
  </si>
  <si>
    <t>14. 2022 average taxable value of residence homestead. Enter the amount from Line 3</t>
  </si>
  <si>
    <t>15. 2022 adopted total tax rate.</t>
  </si>
  <si>
    <t>16. 2021 total tax on average residence homestead. Multiply Line 14 by Line 15.</t>
  </si>
  <si>
    <t>17. 2022 highest amount of taxes per average residence homestead. Multiply Line 16 by 1.08, divide by $100</t>
  </si>
  <si>
    <t>18. 2022 tax election tax rate. Divide Line 17 by Line 9 and multiply by $100</t>
  </si>
  <si>
    <t xml:space="preserve">BCRAGD FY 2024 Budget </t>
  </si>
  <si>
    <t>Budget FY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</si>
</sst>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7" formatCode="_([$$-409]* #,##0.00_);_([$$-409]* \(#,##0.00\);_([$$-409]* &quot;-&quot;??_);_(@_)"/>
    <numFmt numFmtId="168" formatCode="_([$$-409]* #,##0.0000000_);_([$$-409]* \(#,##0.0000000\);_([$$-409]* &quot;-&quot;??_);_(@_)"/>
    <numFmt numFmtId="169" formatCode="_([$$-409]* #,##0_);_([$$-409]* \(#,##0\);_([$$-409]* &quot;-&quot;??_);_(@_)"/>
    <numFmt numFmtId="170" formatCode="_(&quot;$&quot;* #,##0.000000_);_(&quot;$&quot;* \(#,##0.000000\);_(&quot;$&quot;* &quot;-&quot;??_);_(@_)"/>
    <numFmt numFmtId="171" formatCode="_([$$-409]* #,##0.000000_);_([$$-409]* \(#,##0.000000\);_([$$-409]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rgb="FF000000"/>
      <name val="Calibri Light"/>
      <family val="2"/>
    </font>
    <font>
      <b/>
      <sz val="11"/>
      <color rgb="FF663300"/>
      <name val="Calibri Light"/>
      <family val="2"/>
    </font>
    <font>
      <sz val="11"/>
      <color rgb="FF000000"/>
      <name val="Calibri Light"/>
      <family val="2"/>
    </font>
    <font>
      <b/>
      <strike/>
      <sz val="11"/>
      <color rgb="FF000000"/>
      <name val="Calibri Light"/>
      <family val="2"/>
    </font>
    <font>
      <sz val="11"/>
      <name val="Calibri Light"/>
      <family val="2"/>
    </font>
    <font>
      <sz val="11"/>
      <color theme="7" tint="-0.499984740745262"/>
      <name val="Calibri Light"/>
      <family val="2"/>
    </font>
    <font>
      <b/>
      <sz val="11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B7B7"/>
        <bgColor rgb="FFB7B7B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84">
    <xf numFmtId="0" fontId="0" fillId="0" borderId="0" xfId="0"/>
    <xf numFmtId="164" fontId="0" fillId="0" borderId="0" xfId="2" applyNumberFormat="1" applyFont="1"/>
    <xf numFmtId="0" fontId="0" fillId="0" borderId="0" xfId="0" quotePrefix="1"/>
    <xf numFmtId="0" fontId="0" fillId="6" borderId="0" xfId="0" quotePrefix="1" applyFill="1"/>
    <xf numFmtId="164" fontId="0" fillId="6" borderId="0" xfId="2" applyNumberFormat="1" applyFont="1" applyFill="1"/>
    <xf numFmtId="164" fontId="0" fillId="0" borderId="0" xfId="0" applyNumberFormat="1"/>
    <xf numFmtId="0" fontId="0" fillId="7" borderId="0" xfId="0" quotePrefix="1" applyFill="1"/>
    <xf numFmtId="164" fontId="0" fillId="7" borderId="0" xfId="0" applyNumberFormat="1" applyFill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2" applyNumberFormat="1" applyFont="1"/>
    <xf numFmtId="44" fontId="3" fillId="0" borderId="0" xfId="0" applyNumberFormat="1" applyFont="1"/>
    <xf numFmtId="164" fontId="3" fillId="4" borderId="0" xfId="2" applyNumberFormat="1" applyFont="1" applyFill="1"/>
    <xf numFmtId="49" fontId="5" fillId="0" borderId="0" xfId="0" applyNumberFormat="1" applyFont="1"/>
    <xf numFmtId="0" fontId="3" fillId="0" borderId="2" xfId="0" applyFont="1" applyBorder="1"/>
    <xf numFmtId="0" fontId="3" fillId="0" borderId="3" xfId="0" applyFont="1" applyBorder="1"/>
    <xf numFmtId="49" fontId="5" fillId="0" borderId="0" xfId="0" applyNumberFormat="1" applyFont="1" applyAlignment="1">
      <alignment horizontal="center"/>
    </xf>
    <xf numFmtId="43" fontId="5" fillId="3" borderId="0" xfId="0" applyNumberFormat="1" applyFont="1" applyFill="1" applyAlignment="1">
      <alignment horizontal="center" wrapText="1"/>
    </xf>
    <xf numFmtId="164" fontId="6" fillId="3" borderId="0" xfId="2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164" fontId="6" fillId="0" borderId="0" xfId="2" applyNumberFormat="1" applyFont="1" applyBorder="1" applyAlignment="1">
      <alignment wrapText="1"/>
    </xf>
    <xf numFmtId="9" fontId="7" fillId="0" borderId="4" xfId="0" applyNumberFormat="1" applyFont="1" applyBorder="1"/>
    <xf numFmtId="164" fontId="6" fillId="3" borderId="0" xfId="2" applyNumberFormat="1" applyFont="1" applyFill="1" applyBorder="1" applyAlignment="1">
      <alignment wrapText="1"/>
    </xf>
    <xf numFmtId="9" fontId="5" fillId="4" borderId="4" xfId="0" applyNumberFormat="1" applyFont="1" applyFill="1" applyBorder="1"/>
    <xf numFmtId="49" fontId="5" fillId="0" borderId="0" xfId="0" quotePrefix="1" applyNumberFormat="1" applyFont="1"/>
    <xf numFmtId="164" fontId="6" fillId="5" borderId="0" xfId="2" applyNumberFormat="1" applyFont="1" applyFill="1" applyBorder="1" applyAlignment="1">
      <alignment wrapText="1"/>
    </xf>
    <xf numFmtId="164" fontId="6" fillId="0" borderId="0" xfId="2" applyNumberFormat="1" applyFont="1" applyBorder="1" applyAlignment="1"/>
    <xf numFmtId="0" fontId="5" fillId="0" borderId="0" xfId="0" applyFont="1"/>
    <xf numFmtId="0" fontId="5" fillId="0" borderId="1" xfId="0" quotePrefix="1" applyFont="1" applyBorder="1"/>
    <xf numFmtId="164" fontId="6" fillId="0" borderId="1" xfId="2" applyNumberFormat="1" applyFont="1" applyBorder="1" applyAlignment="1"/>
    <xf numFmtId="0" fontId="5" fillId="0" borderId="5" xfId="0" quotePrefix="1" applyFont="1" applyBorder="1"/>
    <xf numFmtId="164" fontId="6" fillId="0" borderId="6" xfId="2" applyNumberFormat="1" applyFont="1" applyBorder="1" applyAlignment="1"/>
    <xf numFmtId="0" fontId="9" fillId="0" borderId="0" xfId="0" applyFont="1"/>
    <xf numFmtId="164" fontId="10" fillId="0" borderId="0" xfId="2" applyNumberFormat="1" applyFont="1"/>
    <xf numFmtId="165" fontId="9" fillId="0" borderId="0" xfId="0" applyNumberFormat="1" applyFont="1"/>
    <xf numFmtId="43" fontId="5" fillId="3" borderId="0" xfId="0" applyNumberFormat="1" applyFont="1" applyFill="1" applyAlignment="1">
      <alignment horizontal="right" wrapText="1"/>
    </xf>
    <xf numFmtId="164" fontId="6" fillId="3" borderId="0" xfId="2" applyNumberFormat="1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164" fontId="6" fillId="0" borderId="0" xfId="2" applyNumberFormat="1" applyFont="1" applyBorder="1" applyAlignment="1">
      <alignment horizontal="right" wrapText="1"/>
    </xf>
    <xf numFmtId="9" fontId="7" fillId="0" borderId="4" xfId="0" applyNumberFormat="1" applyFont="1" applyBorder="1" applyAlignment="1">
      <alignment horizontal="right" wrapText="1"/>
    </xf>
    <xf numFmtId="164" fontId="4" fillId="0" borderId="0" xfId="2" applyNumberFormat="1" applyFont="1" applyAlignment="1">
      <alignment horizontal="right"/>
    </xf>
    <xf numFmtId="9" fontId="7" fillId="0" borderId="4" xfId="0" applyNumberFormat="1" applyFont="1" applyBorder="1" applyAlignment="1">
      <alignment horizontal="right"/>
    </xf>
    <xf numFmtId="164" fontId="4" fillId="4" borderId="0" xfId="2" applyNumberFormat="1" applyFont="1" applyFill="1" applyAlignment="1">
      <alignment horizontal="right"/>
    </xf>
    <xf numFmtId="9" fontId="5" fillId="4" borderId="4" xfId="0" applyNumberFormat="1" applyFont="1" applyFill="1" applyBorder="1" applyAlignment="1">
      <alignment horizontal="right"/>
    </xf>
    <xf numFmtId="0" fontId="7" fillId="0" borderId="4" xfId="0" applyFont="1" applyBorder="1"/>
    <xf numFmtId="164" fontId="3" fillId="4" borderId="9" xfId="2" applyNumberFormat="1" applyFont="1" applyFill="1" applyBorder="1"/>
    <xf numFmtId="164" fontId="6" fillId="3" borderId="9" xfId="2" applyNumberFormat="1" applyFont="1" applyFill="1" applyBorder="1" applyAlignment="1"/>
    <xf numFmtId="9" fontId="5" fillId="4" borderId="8" xfId="0" applyNumberFormat="1" applyFont="1" applyFill="1" applyBorder="1"/>
    <xf numFmtId="164" fontId="11" fillId="0" borderId="1" xfId="2" applyNumberFormat="1" applyFont="1" applyBorder="1" applyAlignment="1"/>
    <xf numFmtId="164" fontId="11" fillId="0" borderId="6" xfId="2" applyNumberFormat="1" applyFont="1" applyBorder="1" applyAlignment="1"/>
    <xf numFmtId="9" fontId="5" fillId="0" borderId="7" xfId="0" applyNumberFormat="1" applyFont="1" applyBorder="1"/>
    <xf numFmtId="164" fontId="3" fillId="0" borderId="0" xfId="0" applyNumberFormat="1" applyFont="1"/>
    <xf numFmtId="44" fontId="0" fillId="0" borderId="0" xfId="0" applyNumberForma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7" fontId="0" fillId="0" borderId="0" xfId="0" applyNumberFormat="1" applyAlignment="1">
      <alignment wrapText="1"/>
    </xf>
    <xf numFmtId="168" fontId="0" fillId="0" borderId="0" xfId="2" applyNumberFormat="1" applyFont="1"/>
    <xf numFmtId="6" fontId="13" fillId="0" borderId="0" xfId="0" applyNumberFormat="1" applyFont="1" applyAlignment="1">
      <alignment wrapText="1"/>
    </xf>
    <xf numFmtId="164" fontId="0" fillId="0" borderId="0" xfId="2" applyNumberFormat="1" applyFont="1" applyAlignment="1">
      <alignment wrapText="1"/>
    </xf>
    <xf numFmtId="169" fontId="0" fillId="0" borderId="0" xfId="0" applyNumberFormat="1" applyAlignment="1">
      <alignment wrapText="1"/>
    </xf>
    <xf numFmtId="169" fontId="0" fillId="0" borderId="0" xfId="2" applyNumberFormat="1" applyFont="1"/>
    <xf numFmtId="170" fontId="0" fillId="0" borderId="0" xfId="2" applyNumberFormat="1" applyFont="1" applyAlignment="1">
      <alignment wrapText="1"/>
    </xf>
    <xf numFmtId="171" fontId="0" fillId="0" borderId="0" xfId="2" applyNumberFormat="1" applyFont="1"/>
    <xf numFmtId="171" fontId="0" fillId="0" borderId="0" xfId="2" applyNumberFormat="1" applyFont="1" applyProtection="1"/>
    <xf numFmtId="171" fontId="0" fillId="0" borderId="0" xfId="2" applyNumberFormat="1" applyFont="1" applyAlignment="1">
      <alignment wrapText="1"/>
    </xf>
    <xf numFmtId="169" fontId="0" fillId="0" borderId="0" xfId="2" applyNumberFormat="1" applyFont="1" applyAlignment="1" applyProtection="1">
      <alignment wrapText="1"/>
    </xf>
    <xf numFmtId="164" fontId="11" fillId="0" borderId="0" xfId="2" applyNumberFormat="1" applyFont="1" applyBorder="1" applyAlignment="1"/>
    <xf numFmtId="0" fontId="0" fillId="0" borderId="12" xfId="0" quotePrefix="1" applyBorder="1"/>
    <xf numFmtId="0" fontId="0" fillId="0" borderId="13" xfId="0" applyBorder="1"/>
    <xf numFmtId="0" fontId="0" fillId="6" borderId="12" xfId="0" quotePrefix="1" applyFill="1" applyBorder="1"/>
    <xf numFmtId="164" fontId="0" fillId="6" borderId="13" xfId="2" applyNumberFormat="1" applyFont="1" applyFill="1" applyBorder="1"/>
    <xf numFmtId="0" fontId="0" fillId="0" borderId="12" xfId="0" applyBorder="1"/>
    <xf numFmtId="164" fontId="0" fillId="0" borderId="13" xfId="0" applyNumberFormat="1" applyBorder="1"/>
    <xf numFmtId="0" fontId="0" fillId="7" borderId="14" xfId="0" quotePrefix="1" applyFill="1" applyBorder="1"/>
    <xf numFmtId="164" fontId="0" fillId="7" borderId="15" xfId="0" applyNumberFormat="1" applyFill="1" applyBorder="1"/>
    <xf numFmtId="0" fontId="5" fillId="0" borderId="0" xfId="0" applyFont="1" applyAlignment="1">
      <alignment horizontal="center" wrapText="1"/>
    </xf>
    <xf numFmtId="0" fontId="0" fillId="8" borderId="0" xfId="0" applyFill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5" fillId="9" borderId="0" xfId="0" applyFont="1" applyFill="1"/>
  </cellXfs>
  <cellStyles count="3">
    <cellStyle name="Currency" xfId="2" builtinId="4"/>
    <cellStyle name="Normal" xfId="0" builtinId="0"/>
    <cellStyle name="Normal 2" xfId="1" xr:uid="{C297FA25-BA67-4F93-B5DC-1FC8EE3261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87F44-8009-45BA-9CC1-306546D08BA8}">
  <sheetPr>
    <pageSetUpPr fitToPage="1"/>
  </sheetPr>
  <dimension ref="A1:S124"/>
  <sheetViews>
    <sheetView tabSelected="1" topLeftCell="B96" zoomScale="130" zoomScaleNormal="130" workbookViewId="0">
      <selection activeCell="G112" sqref="G112"/>
    </sheetView>
  </sheetViews>
  <sheetFormatPr defaultColWidth="8.88671875" defaultRowHeight="14.4" x14ac:dyDescent="0.3"/>
  <cols>
    <col min="1" max="6" width="3" style="27" customWidth="1"/>
    <col min="7" max="7" width="38" style="27" customWidth="1"/>
    <col min="8" max="8" width="16.88671875" style="8" customWidth="1"/>
    <col min="9" max="9" width="12.44140625" style="8" bestFit="1" customWidth="1"/>
    <col min="10" max="10" width="10.33203125" style="8" customWidth="1"/>
    <col min="11" max="11" width="14.33203125" style="8" customWidth="1"/>
    <col min="12" max="13" width="9.33203125" style="8" bestFit="1" customWidth="1"/>
    <col min="14" max="14" width="10.88671875" style="8" bestFit="1" customWidth="1"/>
    <col min="15" max="16384" width="8.88671875" style="8"/>
  </cols>
  <sheetData>
    <row r="1" spans="1:12" ht="14.4" customHeight="1" x14ac:dyDescent="0.3">
      <c r="A1" s="13"/>
      <c r="B1" s="13"/>
      <c r="C1" s="13"/>
      <c r="D1" s="13"/>
      <c r="E1" s="13"/>
      <c r="F1" s="13"/>
      <c r="G1" s="13"/>
      <c r="H1" s="78" t="s">
        <v>137</v>
      </c>
      <c r="I1" s="78"/>
      <c r="J1" s="78"/>
      <c r="K1" s="14"/>
      <c r="L1" s="15"/>
    </row>
    <row r="2" spans="1:12" s="9" customFormat="1" ht="28.8" x14ac:dyDescent="0.3">
      <c r="A2" s="16"/>
      <c r="B2" s="16"/>
      <c r="C2" s="16"/>
      <c r="D2" s="16"/>
      <c r="E2" s="16"/>
      <c r="F2" s="16"/>
      <c r="G2" s="16"/>
      <c r="H2" s="17" t="s">
        <v>138</v>
      </c>
      <c r="I2" s="18" t="s">
        <v>0</v>
      </c>
      <c r="J2" s="19" t="s">
        <v>1</v>
      </c>
    </row>
    <row r="3" spans="1:12" x14ac:dyDescent="0.3">
      <c r="A3" s="13"/>
      <c r="B3" s="13" t="s">
        <v>2</v>
      </c>
      <c r="C3" s="13"/>
      <c r="D3" s="13"/>
      <c r="E3" s="13"/>
      <c r="F3" s="13"/>
      <c r="G3" s="13"/>
      <c r="H3" s="35"/>
      <c r="I3" s="36"/>
      <c r="J3" s="37"/>
    </row>
    <row r="4" spans="1:12" x14ac:dyDescent="0.3">
      <c r="A4" s="13"/>
      <c r="B4" s="13"/>
      <c r="C4" s="13"/>
      <c r="D4" s="13" t="s">
        <v>3</v>
      </c>
      <c r="E4" s="13"/>
      <c r="F4" s="13"/>
      <c r="G4" s="13"/>
      <c r="H4" s="38"/>
      <c r="I4" s="39"/>
      <c r="J4" s="40"/>
    </row>
    <row r="5" spans="1:12" x14ac:dyDescent="0.3">
      <c r="A5" s="13"/>
      <c r="B5" s="13"/>
      <c r="C5" s="13"/>
      <c r="D5" s="13"/>
      <c r="E5" s="13" t="s">
        <v>4</v>
      </c>
      <c r="F5" s="13"/>
      <c r="G5" s="13"/>
      <c r="H5" s="41">
        <f>Tax!B26</f>
        <v>1496654.922396977</v>
      </c>
      <c r="I5" s="39">
        <v>1350000</v>
      </c>
      <c r="J5" s="42">
        <f t="shared" ref="J5:J12" si="0">(H5-I5)/I5</f>
        <v>0.10863327584961256</v>
      </c>
    </row>
    <row r="6" spans="1:12" x14ac:dyDescent="0.3">
      <c r="A6" s="13"/>
      <c r="B6" s="13"/>
      <c r="C6" s="13"/>
      <c r="D6" s="13"/>
      <c r="E6" s="13" t="s">
        <v>5</v>
      </c>
      <c r="F6" s="13"/>
      <c r="G6" s="13"/>
      <c r="H6" s="41">
        <v>65000</v>
      </c>
      <c r="I6" s="39">
        <v>94500</v>
      </c>
      <c r="J6" s="42">
        <f t="shared" si="0"/>
        <v>-0.31216931216931215</v>
      </c>
    </row>
    <row r="7" spans="1:12" x14ac:dyDescent="0.3">
      <c r="A7" s="13"/>
      <c r="B7" s="13"/>
      <c r="C7" s="13"/>
      <c r="D7" s="13"/>
      <c r="E7" s="13" t="s">
        <v>6</v>
      </c>
      <c r="F7" s="13"/>
      <c r="G7" s="13"/>
      <c r="H7" s="41">
        <v>1000</v>
      </c>
      <c r="I7" s="39">
        <v>750</v>
      </c>
      <c r="J7" s="42">
        <f t="shared" si="0"/>
        <v>0.33333333333333331</v>
      </c>
    </row>
    <row r="8" spans="1:12" x14ac:dyDescent="0.3">
      <c r="A8" s="13"/>
      <c r="B8" s="13"/>
      <c r="C8" s="13"/>
      <c r="D8" s="13"/>
      <c r="E8" s="13" t="s">
        <v>7</v>
      </c>
      <c r="F8" s="13"/>
      <c r="G8" s="13"/>
      <c r="H8" s="41">
        <v>5000</v>
      </c>
      <c r="I8" s="39">
        <v>8500</v>
      </c>
      <c r="J8" s="42">
        <f t="shared" si="0"/>
        <v>-0.41176470588235292</v>
      </c>
    </row>
    <row r="9" spans="1:12" x14ac:dyDescent="0.3">
      <c r="A9" s="13"/>
      <c r="B9" s="13"/>
      <c r="C9" s="13"/>
      <c r="D9" s="13"/>
      <c r="E9" s="13" t="s">
        <v>8</v>
      </c>
      <c r="F9" s="13"/>
      <c r="G9" s="13"/>
      <c r="H9" s="41">
        <v>6800</v>
      </c>
      <c r="I9" s="39">
        <v>6800</v>
      </c>
      <c r="J9" s="42">
        <f t="shared" si="0"/>
        <v>0</v>
      </c>
    </row>
    <row r="10" spans="1:12" x14ac:dyDescent="0.3">
      <c r="A10" s="13"/>
      <c r="B10" s="13"/>
      <c r="C10" s="13"/>
      <c r="D10" s="13"/>
      <c r="E10" s="13" t="s">
        <v>9</v>
      </c>
      <c r="F10" s="13"/>
      <c r="G10" s="13"/>
      <c r="H10" s="41">
        <v>2500</v>
      </c>
      <c r="I10" s="39">
        <v>2500</v>
      </c>
      <c r="J10" s="42">
        <f t="shared" si="0"/>
        <v>0</v>
      </c>
    </row>
    <row r="11" spans="1:12" x14ac:dyDescent="0.3">
      <c r="A11" s="13"/>
      <c r="B11" s="13"/>
      <c r="C11" s="13"/>
      <c r="D11" s="13"/>
      <c r="E11" s="13" t="s">
        <v>102</v>
      </c>
      <c r="F11" s="13"/>
      <c r="G11" s="13"/>
      <c r="H11" s="41">
        <v>30000</v>
      </c>
      <c r="I11" s="39">
        <v>0</v>
      </c>
      <c r="J11" s="42"/>
    </row>
    <row r="12" spans="1:12" x14ac:dyDescent="0.3">
      <c r="A12" s="13"/>
      <c r="B12" s="13"/>
      <c r="C12" s="13"/>
      <c r="D12" s="13" t="s">
        <v>10</v>
      </c>
      <c r="E12" s="13"/>
      <c r="F12" s="13"/>
      <c r="G12" s="13"/>
      <c r="H12" s="43">
        <f>SUM(H5:H11)</f>
        <v>1606954.922396977</v>
      </c>
      <c r="I12" s="36">
        <f>SUM(I5:I11)</f>
        <v>1463050</v>
      </c>
      <c r="J12" s="44">
        <f t="shared" si="0"/>
        <v>9.8359538222874798E-2</v>
      </c>
    </row>
    <row r="13" spans="1:12" x14ac:dyDescent="0.3">
      <c r="A13" s="13"/>
      <c r="B13" s="13"/>
      <c r="C13" s="13" t="s">
        <v>11</v>
      </c>
      <c r="D13" s="13"/>
      <c r="E13" s="13"/>
      <c r="F13" s="13"/>
      <c r="G13" s="13"/>
      <c r="H13" s="10"/>
      <c r="I13" s="20"/>
      <c r="J13" s="21"/>
    </row>
    <row r="14" spans="1:12" x14ac:dyDescent="0.3">
      <c r="A14" s="13"/>
      <c r="B14" s="13"/>
      <c r="C14" s="13"/>
      <c r="D14" s="13" t="s">
        <v>12</v>
      </c>
      <c r="E14" s="13"/>
      <c r="F14" s="13"/>
      <c r="G14" s="13"/>
      <c r="H14" s="10"/>
      <c r="I14" s="20"/>
      <c r="J14" s="21"/>
    </row>
    <row r="15" spans="1:12" x14ac:dyDescent="0.3">
      <c r="A15" s="13"/>
      <c r="B15" s="13"/>
      <c r="C15" s="13"/>
      <c r="D15" s="13"/>
      <c r="E15" s="13" t="s">
        <v>13</v>
      </c>
      <c r="F15" s="13"/>
      <c r="G15" s="13"/>
      <c r="H15" s="10"/>
      <c r="J15" s="21"/>
    </row>
    <row r="16" spans="1:12" x14ac:dyDescent="0.3">
      <c r="A16" s="13"/>
      <c r="B16" s="13"/>
      <c r="C16" s="13"/>
      <c r="D16" s="13"/>
      <c r="E16" s="13"/>
      <c r="F16" s="13" t="s">
        <v>14</v>
      </c>
      <c r="G16" s="13"/>
      <c r="H16" s="10">
        <v>758755</v>
      </c>
      <c r="I16" s="20">
        <v>733600</v>
      </c>
      <c r="J16" s="21">
        <f>(H16-I16)/I16</f>
        <v>3.4289803707742636E-2</v>
      </c>
      <c r="K16" s="11"/>
    </row>
    <row r="17" spans="1:13" x14ac:dyDescent="0.3">
      <c r="A17" s="13"/>
      <c r="B17" s="13"/>
      <c r="C17" s="13"/>
      <c r="D17" s="13"/>
      <c r="E17" s="13"/>
      <c r="F17" s="13" t="s">
        <v>15</v>
      </c>
      <c r="G17" s="13"/>
      <c r="H17" s="10">
        <v>155000</v>
      </c>
      <c r="I17" s="20">
        <v>140000</v>
      </c>
      <c r="J17" s="21">
        <f t="shared" ref="J17:J19" si="1">(H17-I17)/I17</f>
        <v>0.10714285714285714</v>
      </c>
      <c r="L17" s="52"/>
      <c r="M17" s="52"/>
    </row>
    <row r="18" spans="1:13" x14ac:dyDescent="0.3">
      <c r="A18" s="13"/>
      <c r="B18" s="13"/>
      <c r="C18" s="13"/>
      <c r="D18" s="13"/>
      <c r="E18" s="13"/>
      <c r="F18" s="13" t="s">
        <v>16</v>
      </c>
      <c r="G18" s="13"/>
      <c r="H18" s="10">
        <v>32400</v>
      </c>
      <c r="I18" s="20">
        <v>30000</v>
      </c>
      <c r="J18" s="21">
        <f t="shared" si="1"/>
        <v>0.08</v>
      </c>
    </row>
    <row r="19" spans="1:13" x14ac:dyDescent="0.3">
      <c r="A19" s="13"/>
      <c r="B19" s="13"/>
      <c r="C19" s="13"/>
      <c r="D19" s="13"/>
      <c r="E19" s="13" t="s">
        <v>17</v>
      </c>
      <c r="F19" s="13"/>
      <c r="G19" s="13"/>
      <c r="H19" s="12">
        <f>SUM(H16:H18)</f>
        <v>946155</v>
      </c>
      <c r="I19" s="22">
        <v>903600</v>
      </c>
      <c r="J19" s="23">
        <f t="shared" si="1"/>
        <v>4.7094953519256307E-2</v>
      </c>
    </row>
    <row r="20" spans="1:13" x14ac:dyDescent="0.3">
      <c r="A20" s="13"/>
      <c r="B20" s="13"/>
      <c r="C20" s="13"/>
      <c r="D20" s="13"/>
      <c r="E20" s="13" t="s">
        <v>18</v>
      </c>
      <c r="F20" s="13"/>
      <c r="G20" s="13"/>
      <c r="H20" s="10"/>
      <c r="I20" s="20"/>
      <c r="J20" s="21"/>
    </row>
    <row r="21" spans="1:13" x14ac:dyDescent="0.3">
      <c r="A21" s="13"/>
      <c r="B21" s="13"/>
      <c r="C21" s="13"/>
      <c r="D21" s="13"/>
      <c r="E21" s="13"/>
      <c r="F21" s="13" t="s">
        <v>19</v>
      </c>
      <c r="G21" s="13"/>
      <c r="H21" s="10">
        <v>30000</v>
      </c>
      <c r="I21" s="20">
        <v>30000</v>
      </c>
      <c r="J21" s="21">
        <f t="shared" ref="J21:J24" si="2">(H21-I21)/I21</f>
        <v>0</v>
      </c>
    </row>
    <row r="22" spans="1:13" x14ac:dyDescent="0.3">
      <c r="A22" s="13"/>
      <c r="B22" s="13"/>
      <c r="C22" s="13"/>
      <c r="D22" s="13"/>
      <c r="E22" s="13"/>
      <c r="F22" s="13" t="s">
        <v>20</v>
      </c>
      <c r="G22" s="13"/>
      <c r="H22" s="10">
        <v>66000</v>
      </c>
      <c r="I22" s="20">
        <v>66000</v>
      </c>
      <c r="J22" s="21">
        <f t="shared" si="2"/>
        <v>0</v>
      </c>
    </row>
    <row r="23" spans="1:13" x14ac:dyDescent="0.3">
      <c r="A23" s="13"/>
      <c r="B23" s="13"/>
      <c r="C23" s="13"/>
      <c r="D23" s="13"/>
      <c r="E23" s="13"/>
      <c r="F23" s="13" t="s">
        <v>21</v>
      </c>
      <c r="G23" s="13"/>
      <c r="H23" s="10">
        <v>4000</v>
      </c>
      <c r="I23" s="20">
        <v>4000</v>
      </c>
      <c r="J23" s="21">
        <f t="shared" si="2"/>
        <v>0</v>
      </c>
    </row>
    <row r="24" spans="1:13" x14ac:dyDescent="0.3">
      <c r="A24" s="13"/>
      <c r="B24" s="13"/>
      <c r="C24" s="13"/>
      <c r="D24" s="13"/>
      <c r="E24" s="13" t="s">
        <v>22</v>
      </c>
      <c r="F24" s="13"/>
      <c r="G24" s="13"/>
      <c r="H24" s="12">
        <f>SUM(H21:H23)</f>
        <v>100000</v>
      </c>
      <c r="I24" s="22">
        <f>SUM(I21:I23)</f>
        <v>100000</v>
      </c>
      <c r="J24" s="23">
        <f t="shared" si="2"/>
        <v>0</v>
      </c>
    </row>
    <row r="25" spans="1:13" x14ac:dyDescent="0.3">
      <c r="A25" s="13"/>
      <c r="B25" s="13"/>
      <c r="C25" s="13"/>
      <c r="D25" s="13"/>
      <c r="E25" s="13" t="s">
        <v>23</v>
      </c>
      <c r="F25" s="13"/>
      <c r="G25" s="13"/>
      <c r="H25" s="10"/>
      <c r="I25" s="20"/>
      <c r="J25" s="21"/>
    </row>
    <row r="26" spans="1:13" x14ac:dyDescent="0.3">
      <c r="A26" s="13"/>
      <c r="B26" s="13"/>
      <c r="C26" s="13"/>
      <c r="D26" s="13"/>
      <c r="E26" s="13"/>
      <c r="F26" s="13" t="s">
        <v>24</v>
      </c>
      <c r="G26" s="13"/>
      <c r="H26" s="10"/>
      <c r="I26" s="20"/>
      <c r="J26" s="21"/>
    </row>
    <row r="27" spans="1:13" x14ac:dyDescent="0.3">
      <c r="A27" s="13"/>
      <c r="B27" s="13"/>
      <c r="C27" s="13"/>
      <c r="D27" s="13"/>
      <c r="E27" s="13"/>
      <c r="F27" s="13" t="s">
        <v>25</v>
      </c>
      <c r="G27" s="13"/>
      <c r="H27" s="10"/>
      <c r="I27" s="20"/>
      <c r="J27" s="21"/>
    </row>
    <row r="28" spans="1:13" x14ac:dyDescent="0.3">
      <c r="A28" s="13"/>
      <c r="B28" s="13"/>
      <c r="C28" s="13"/>
      <c r="D28" s="13"/>
      <c r="E28" s="13"/>
      <c r="F28" s="13" t="s">
        <v>26</v>
      </c>
      <c r="G28" s="13"/>
      <c r="H28" s="10"/>
      <c r="I28" s="20"/>
      <c r="J28" s="21"/>
    </row>
    <row r="29" spans="1:13" x14ac:dyDescent="0.3">
      <c r="A29" s="13"/>
      <c r="B29" s="13"/>
      <c r="C29" s="13"/>
      <c r="D29" s="13"/>
      <c r="E29" s="13"/>
      <c r="F29" s="13" t="s">
        <v>27</v>
      </c>
      <c r="G29" s="13"/>
      <c r="H29" s="10"/>
      <c r="I29" s="20"/>
      <c r="J29" s="21"/>
    </row>
    <row r="30" spans="1:13" x14ac:dyDescent="0.3">
      <c r="A30" s="13"/>
      <c r="B30" s="13"/>
      <c r="C30" s="13"/>
      <c r="D30" s="13"/>
      <c r="E30" s="13"/>
      <c r="F30" s="13" t="s">
        <v>28</v>
      </c>
      <c r="G30" s="13"/>
      <c r="H30" s="10"/>
      <c r="I30" s="20"/>
      <c r="J30" s="21"/>
    </row>
    <row r="31" spans="1:13" x14ac:dyDescent="0.3">
      <c r="A31" s="13"/>
      <c r="B31" s="13"/>
      <c r="C31" s="13"/>
      <c r="D31" s="13"/>
      <c r="E31" s="13"/>
      <c r="F31" s="13" t="s">
        <v>29</v>
      </c>
      <c r="G31" s="13"/>
      <c r="H31" s="10"/>
      <c r="I31" s="20"/>
      <c r="J31" s="21"/>
    </row>
    <row r="32" spans="1:13" x14ac:dyDescent="0.3">
      <c r="A32" s="13"/>
      <c r="B32" s="13"/>
      <c r="C32" s="13"/>
      <c r="D32" s="13"/>
      <c r="E32" s="13"/>
      <c r="F32" s="13" t="s">
        <v>30</v>
      </c>
      <c r="G32" s="13"/>
      <c r="H32" s="10"/>
      <c r="I32" s="20"/>
      <c r="J32" s="21"/>
    </row>
    <row r="33" spans="1:10" x14ac:dyDescent="0.3">
      <c r="A33" s="13"/>
      <c r="B33" s="13"/>
      <c r="C33" s="13"/>
      <c r="D33" s="13"/>
      <c r="E33" s="13"/>
      <c r="F33" s="13" t="s">
        <v>31</v>
      </c>
      <c r="G33" s="13"/>
      <c r="H33" s="10"/>
      <c r="I33" s="20"/>
      <c r="J33" s="21"/>
    </row>
    <row r="34" spans="1:10" x14ac:dyDescent="0.3">
      <c r="A34" s="13"/>
      <c r="B34" s="13"/>
      <c r="C34" s="13"/>
      <c r="D34" s="13"/>
      <c r="E34" s="13"/>
      <c r="F34" s="13" t="s">
        <v>32</v>
      </c>
      <c r="G34" s="13"/>
      <c r="H34" s="10"/>
      <c r="I34" s="20"/>
      <c r="J34" s="21"/>
    </row>
    <row r="35" spans="1:10" x14ac:dyDescent="0.3">
      <c r="A35" s="13"/>
      <c r="B35" s="13"/>
      <c r="C35" s="13"/>
      <c r="D35" s="13"/>
      <c r="E35" s="13"/>
      <c r="F35" s="13"/>
      <c r="G35" s="13"/>
      <c r="H35" s="10"/>
      <c r="I35" s="20"/>
      <c r="J35" s="21"/>
    </row>
    <row r="36" spans="1:10" x14ac:dyDescent="0.3">
      <c r="A36" s="13"/>
      <c r="B36" s="13"/>
      <c r="C36" s="13"/>
      <c r="D36" s="13"/>
      <c r="E36" s="13" t="s">
        <v>33</v>
      </c>
      <c r="F36" s="13"/>
      <c r="G36" s="13"/>
      <c r="H36" s="12">
        <v>11000</v>
      </c>
      <c r="I36" s="22">
        <v>11000</v>
      </c>
      <c r="J36" s="23">
        <f t="shared" ref="J36" si="3">(H36-I36)/I36</f>
        <v>0</v>
      </c>
    </row>
    <row r="37" spans="1:10" x14ac:dyDescent="0.3">
      <c r="A37" s="13"/>
      <c r="B37" s="13"/>
      <c r="C37" s="13"/>
      <c r="D37" s="13"/>
      <c r="E37" s="13" t="s">
        <v>34</v>
      </c>
      <c r="F37" s="13"/>
      <c r="G37" s="13"/>
      <c r="H37" s="10"/>
      <c r="I37" s="20"/>
      <c r="J37" s="21"/>
    </row>
    <row r="38" spans="1:10" x14ac:dyDescent="0.3">
      <c r="A38" s="13"/>
      <c r="B38" s="13"/>
      <c r="C38" s="13"/>
      <c r="D38" s="13"/>
      <c r="E38" s="13"/>
      <c r="F38" s="13" t="s">
        <v>35</v>
      </c>
      <c r="G38" s="13"/>
      <c r="H38" s="10"/>
      <c r="I38" s="20">
        <v>10000</v>
      </c>
      <c r="J38" s="21"/>
    </row>
    <row r="39" spans="1:10" x14ac:dyDescent="0.3">
      <c r="A39" s="13"/>
      <c r="B39" s="13"/>
      <c r="C39" s="13"/>
      <c r="D39" s="13"/>
      <c r="E39" s="13"/>
      <c r="F39" s="13" t="s">
        <v>36</v>
      </c>
      <c r="G39" s="13"/>
      <c r="H39" s="10">
        <v>5000</v>
      </c>
      <c r="I39" s="20">
        <v>5000</v>
      </c>
      <c r="J39" s="21">
        <f t="shared" ref="J39:J45" si="4">(H39-I39)/I39</f>
        <v>0</v>
      </c>
    </row>
    <row r="40" spans="1:10" x14ac:dyDescent="0.3">
      <c r="A40" s="13"/>
      <c r="B40" s="13"/>
      <c r="C40" s="13"/>
      <c r="D40" s="13"/>
      <c r="E40" s="13"/>
      <c r="F40" s="13" t="s">
        <v>37</v>
      </c>
      <c r="G40" s="13"/>
      <c r="H40" s="10">
        <v>10500</v>
      </c>
      <c r="I40" s="20">
        <v>10500</v>
      </c>
      <c r="J40" s="21">
        <f t="shared" si="4"/>
        <v>0</v>
      </c>
    </row>
    <row r="41" spans="1:10" x14ac:dyDescent="0.3">
      <c r="A41" s="13"/>
      <c r="B41" s="13"/>
      <c r="C41" s="13"/>
      <c r="D41" s="13"/>
      <c r="E41" s="13"/>
      <c r="F41" s="13" t="s">
        <v>38</v>
      </c>
      <c r="G41" s="13"/>
      <c r="H41" s="10">
        <v>75000</v>
      </c>
      <c r="I41" s="20">
        <v>70000</v>
      </c>
      <c r="J41" s="21">
        <f t="shared" si="4"/>
        <v>7.1428571428571425E-2</v>
      </c>
    </row>
    <row r="42" spans="1:10" x14ac:dyDescent="0.3">
      <c r="A42" s="13"/>
      <c r="B42" s="13"/>
      <c r="C42" s="13"/>
      <c r="D42" s="13"/>
      <c r="E42" s="13"/>
      <c r="F42" s="13" t="s">
        <v>39</v>
      </c>
      <c r="G42" s="13"/>
      <c r="H42" s="10">
        <v>30000</v>
      </c>
      <c r="I42" s="20">
        <v>25500</v>
      </c>
      <c r="J42" s="21">
        <f t="shared" si="4"/>
        <v>0.17647058823529413</v>
      </c>
    </row>
    <row r="43" spans="1:10" x14ac:dyDescent="0.3">
      <c r="A43" s="13"/>
      <c r="B43" s="13"/>
      <c r="C43" s="13"/>
      <c r="D43" s="13"/>
      <c r="E43" s="13"/>
      <c r="F43" s="13" t="s">
        <v>40</v>
      </c>
      <c r="G43" s="13"/>
      <c r="H43" s="10">
        <v>16000</v>
      </c>
      <c r="I43" s="20">
        <v>15000</v>
      </c>
      <c r="J43" s="21">
        <f t="shared" si="4"/>
        <v>6.6666666666666666E-2</v>
      </c>
    </row>
    <row r="44" spans="1:10" x14ac:dyDescent="0.3">
      <c r="A44" s="13"/>
      <c r="B44" s="13"/>
      <c r="C44" s="13"/>
      <c r="D44" s="13"/>
      <c r="E44" s="13"/>
      <c r="F44" s="13" t="s">
        <v>41</v>
      </c>
      <c r="G44" s="13"/>
      <c r="H44" s="10">
        <v>15000</v>
      </c>
      <c r="I44" s="20">
        <v>0</v>
      </c>
      <c r="J44" s="21"/>
    </row>
    <row r="45" spans="1:10" x14ac:dyDescent="0.3">
      <c r="A45" s="13"/>
      <c r="B45" s="13"/>
      <c r="C45" s="13"/>
      <c r="D45" s="13"/>
      <c r="E45" s="13" t="s">
        <v>42</v>
      </c>
      <c r="F45" s="13"/>
      <c r="G45" s="13"/>
      <c r="H45" s="12">
        <f>SUM(H39:H44)</f>
        <v>151500</v>
      </c>
      <c r="I45" s="22">
        <f>SUM(I38:I44)</f>
        <v>136000</v>
      </c>
      <c r="J45" s="23">
        <f t="shared" si="4"/>
        <v>0.11397058823529412</v>
      </c>
    </row>
    <row r="46" spans="1:10" x14ac:dyDescent="0.3">
      <c r="A46" s="13"/>
      <c r="B46" s="13"/>
      <c r="C46" s="13"/>
      <c r="D46" s="13"/>
      <c r="E46" s="13" t="s">
        <v>43</v>
      </c>
      <c r="F46" s="13"/>
      <c r="G46" s="13"/>
      <c r="H46" s="10"/>
      <c r="I46" s="20"/>
      <c r="J46" s="21"/>
    </row>
    <row r="47" spans="1:10" x14ac:dyDescent="0.3">
      <c r="A47" s="13"/>
      <c r="B47" s="13"/>
      <c r="C47" s="13"/>
      <c r="D47" s="13"/>
      <c r="E47" s="13"/>
      <c r="F47" s="13" t="s">
        <v>44</v>
      </c>
      <c r="G47" s="13"/>
      <c r="H47" s="10">
        <v>20000</v>
      </c>
      <c r="I47" s="20">
        <v>20000</v>
      </c>
      <c r="J47" s="21">
        <f t="shared" ref="J47:J72" si="5">(H47-I47)/I47</f>
        <v>0</v>
      </c>
    </row>
    <row r="48" spans="1:10" x14ac:dyDescent="0.3">
      <c r="A48" s="13"/>
      <c r="B48" s="13"/>
      <c r="C48" s="13"/>
      <c r="D48" s="13"/>
      <c r="E48" s="13"/>
      <c r="F48" s="13" t="s">
        <v>45</v>
      </c>
      <c r="G48" s="13"/>
      <c r="H48" s="10">
        <v>9600</v>
      </c>
      <c r="I48" s="20">
        <v>9600</v>
      </c>
      <c r="J48" s="21">
        <f t="shared" si="5"/>
        <v>0</v>
      </c>
    </row>
    <row r="49" spans="1:10" x14ac:dyDescent="0.3">
      <c r="A49" s="13"/>
      <c r="B49" s="13"/>
      <c r="C49" s="13"/>
      <c r="D49" s="13"/>
      <c r="E49" s="13"/>
      <c r="F49" s="13" t="s">
        <v>46</v>
      </c>
      <c r="G49" s="13"/>
      <c r="H49" s="10">
        <v>10000</v>
      </c>
      <c r="I49" s="20">
        <v>13000</v>
      </c>
      <c r="J49" s="21">
        <f t="shared" si="5"/>
        <v>-0.23076923076923078</v>
      </c>
    </row>
    <row r="50" spans="1:10" x14ac:dyDescent="0.3">
      <c r="A50" s="13"/>
      <c r="B50" s="13"/>
      <c r="C50" s="13"/>
      <c r="D50" s="13"/>
      <c r="E50" s="13"/>
      <c r="F50" s="13" t="s">
        <v>47</v>
      </c>
      <c r="G50" s="13"/>
      <c r="H50" s="10">
        <v>3000</v>
      </c>
      <c r="I50" s="20">
        <v>3000</v>
      </c>
      <c r="J50" s="21">
        <f t="shared" si="5"/>
        <v>0</v>
      </c>
    </row>
    <row r="51" spans="1:10" x14ac:dyDescent="0.3">
      <c r="A51" s="13"/>
      <c r="B51" s="13"/>
      <c r="C51" s="13"/>
      <c r="D51" s="13"/>
      <c r="E51" s="13"/>
      <c r="F51" s="13" t="s">
        <v>48</v>
      </c>
      <c r="G51" s="13"/>
      <c r="H51" s="10">
        <v>5000</v>
      </c>
      <c r="I51" s="20">
        <v>1000</v>
      </c>
      <c r="J51" s="21">
        <f t="shared" si="5"/>
        <v>4</v>
      </c>
    </row>
    <row r="52" spans="1:10" x14ac:dyDescent="0.3">
      <c r="A52" s="13"/>
      <c r="B52" s="13"/>
      <c r="C52" s="13"/>
      <c r="D52" s="13"/>
      <c r="E52" s="13"/>
      <c r="F52" s="13" t="s">
        <v>49</v>
      </c>
      <c r="G52" s="13"/>
      <c r="H52" s="10">
        <v>6000</v>
      </c>
      <c r="I52" s="20">
        <v>5000</v>
      </c>
      <c r="J52" s="21">
        <f t="shared" si="5"/>
        <v>0.2</v>
      </c>
    </row>
    <row r="53" spans="1:10" x14ac:dyDescent="0.3">
      <c r="A53" s="13"/>
      <c r="B53" s="13"/>
      <c r="C53" s="13"/>
      <c r="D53" s="13"/>
      <c r="E53" s="13"/>
      <c r="F53" s="13" t="s">
        <v>50</v>
      </c>
      <c r="G53" s="13"/>
      <c r="H53" s="10">
        <v>8000</v>
      </c>
      <c r="I53" s="20">
        <v>8000</v>
      </c>
      <c r="J53" s="21">
        <f t="shared" si="5"/>
        <v>0</v>
      </c>
    </row>
    <row r="54" spans="1:10" x14ac:dyDescent="0.3">
      <c r="A54" s="13"/>
      <c r="B54" s="13"/>
      <c r="C54" s="13"/>
      <c r="D54" s="13"/>
      <c r="E54" s="13"/>
      <c r="F54" s="13" t="s">
        <v>51</v>
      </c>
      <c r="G54" s="13"/>
      <c r="H54" s="10">
        <v>0</v>
      </c>
      <c r="I54" s="20">
        <v>10000</v>
      </c>
      <c r="J54" s="21">
        <f t="shared" si="5"/>
        <v>-1</v>
      </c>
    </row>
    <row r="55" spans="1:10" x14ac:dyDescent="0.3">
      <c r="A55" s="13"/>
      <c r="B55" s="13"/>
      <c r="C55" s="13"/>
      <c r="D55" s="13"/>
      <c r="E55" s="13"/>
      <c r="F55" s="13" t="s">
        <v>52</v>
      </c>
      <c r="G55" s="13"/>
      <c r="H55" s="10">
        <v>10000</v>
      </c>
      <c r="I55" s="20">
        <v>8000</v>
      </c>
      <c r="J55" s="21">
        <f t="shared" si="5"/>
        <v>0.25</v>
      </c>
    </row>
    <row r="56" spans="1:10" x14ac:dyDescent="0.3">
      <c r="A56" s="13"/>
      <c r="B56" s="13"/>
      <c r="C56" s="13"/>
      <c r="D56" s="13"/>
      <c r="E56" s="13"/>
      <c r="F56" s="13" t="s">
        <v>53</v>
      </c>
      <c r="G56" s="13"/>
      <c r="H56" s="10">
        <v>20000</v>
      </c>
      <c r="I56" s="20">
        <v>15000</v>
      </c>
      <c r="J56" s="21">
        <f t="shared" si="5"/>
        <v>0.33333333333333331</v>
      </c>
    </row>
    <row r="57" spans="1:10" x14ac:dyDescent="0.3">
      <c r="A57" s="13"/>
      <c r="B57" s="13"/>
      <c r="C57" s="13"/>
      <c r="D57" s="13"/>
      <c r="E57" s="13"/>
      <c r="F57" s="13" t="s">
        <v>54</v>
      </c>
      <c r="G57" s="13"/>
      <c r="H57" s="10">
        <v>0</v>
      </c>
      <c r="I57" s="20">
        <v>3000</v>
      </c>
      <c r="J57" s="21">
        <f t="shared" si="5"/>
        <v>-1</v>
      </c>
    </row>
    <row r="58" spans="1:10" x14ac:dyDescent="0.3">
      <c r="A58" s="13"/>
      <c r="B58" s="13"/>
      <c r="C58" s="13"/>
      <c r="D58" s="13"/>
      <c r="E58" s="13"/>
      <c r="F58" s="13" t="s">
        <v>55</v>
      </c>
      <c r="G58" s="13"/>
      <c r="H58" s="10">
        <v>30000</v>
      </c>
      <c r="I58" s="20">
        <v>30000</v>
      </c>
      <c r="J58" s="21">
        <f t="shared" si="5"/>
        <v>0</v>
      </c>
    </row>
    <row r="59" spans="1:10" x14ac:dyDescent="0.3">
      <c r="A59" s="13"/>
      <c r="B59" s="13"/>
      <c r="C59" s="13"/>
      <c r="D59" s="13"/>
      <c r="E59" s="13"/>
      <c r="F59" s="13" t="s">
        <v>56</v>
      </c>
      <c r="G59" s="13"/>
      <c r="H59" s="10">
        <v>5000</v>
      </c>
      <c r="I59" s="20">
        <v>5000</v>
      </c>
      <c r="J59" s="21">
        <f t="shared" si="5"/>
        <v>0</v>
      </c>
    </row>
    <row r="60" spans="1:10" x14ac:dyDescent="0.3">
      <c r="A60" s="13"/>
      <c r="B60" s="13"/>
      <c r="C60" s="13"/>
      <c r="D60" s="13"/>
      <c r="E60" s="13"/>
      <c r="F60" s="13" t="s">
        <v>57</v>
      </c>
      <c r="G60" s="13"/>
      <c r="H60" s="10">
        <v>12000</v>
      </c>
      <c r="I60" s="20">
        <v>8500</v>
      </c>
      <c r="J60" s="21">
        <f t="shared" si="5"/>
        <v>0.41176470588235292</v>
      </c>
    </row>
    <row r="61" spans="1:10" x14ac:dyDescent="0.3">
      <c r="A61" s="13"/>
      <c r="B61" s="13"/>
      <c r="C61" s="13"/>
      <c r="D61" s="13"/>
      <c r="E61" s="13"/>
      <c r="F61" s="13" t="s">
        <v>58</v>
      </c>
      <c r="G61" s="13"/>
      <c r="H61" s="10">
        <v>1500</v>
      </c>
      <c r="I61" s="20">
        <v>850</v>
      </c>
      <c r="J61" s="21">
        <f t="shared" si="5"/>
        <v>0.76470588235294112</v>
      </c>
    </row>
    <row r="62" spans="1:10" x14ac:dyDescent="0.3">
      <c r="A62" s="13"/>
      <c r="B62" s="13"/>
      <c r="C62" s="13"/>
      <c r="D62" s="13"/>
      <c r="E62" s="13"/>
      <c r="F62" s="13" t="s">
        <v>59</v>
      </c>
      <c r="G62" s="13"/>
      <c r="H62" s="10">
        <v>9000</v>
      </c>
      <c r="I62" s="20">
        <v>9000</v>
      </c>
      <c r="J62" s="21">
        <f t="shared" si="5"/>
        <v>0</v>
      </c>
    </row>
    <row r="63" spans="1:10" x14ac:dyDescent="0.3">
      <c r="A63" s="13"/>
      <c r="B63" s="13"/>
      <c r="C63" s="13"/>
      <c r="D63" s="13"/>
      <c r="E63" s="13"/>
      <c r="F63" s="13" t="s">
        <v>60</v>
      </c>
      <c r="G63" s="13"/>
      <c r="H63" s="10">
        <v>9000</v>
      </c>
      <c r="I63" s="20">
        <v>9000</v>
      </c>
      <c r="J63" s="21">
        <f t="shared" si="5"/>
        <v>0</v>
      </c>
    </row>
    <row r="64" spans="1:10" x14ac:dyDescent="0.3">
      <c r="A64" s="13"/>
      <c r="B64" s="13"/>
      <c r="C64" s="13"/>
      <c r="D64" s="13"/>
      <c r="E64" s="13"/>
      <c r="F64" s="13" t="s">
        <v>61</v>
      </c>
      <c r="G64" s="13"/>
      <c r="H64" s="10">
        <v>1000</v>
      </c>
      <c r="I64" s="20">
        <v>1000</v>
      </c>
      <c r="J64" s="21">
        <f t="shared" si="5"/>
        <v>0</v>
      </c>
    </row>
    <row r="65" spans="1:10" x14ac:dyDescent="0.3">
      <c r="A65" s="13"/>
      <c r="B65" s="13"/>
      <c r="C65" s="13"/>
      <c r="D65" s="13"/>
      <c r="E65" s="13"/>
      <c r="F65" s="13" t="s">
        <v>62</v>
      </c>
      <c r="G65" s="13"/>
      <c r="H65" s="10">
        <v>10000</v>
      </c>
      <c r="I65" s="20">
        <v>10000</v>
      </c>
      <c r="J65" s="21">
        <f t="shared" si="5"/>
        <v>0</v>
      </c>
    </row>
    <row r="66" spans="1:10" x14ac:dyDescent="0.3">
      <c r="A66" s="13"/>
      <c r="B66" s="13"/>
      <c r="C66" s="13"/>
      <c r="D66" s="13"/>
      <c r="E66" s="13"/>
      <c r="F66" s="13" t="s">
        <v>63</v>
      </c>
      <c r="G66" s="13"/>
      <c r="H66" s="10">
        <v>40000</v>
      </c>
      <c r="I66" s="20">
        <v>7500</v>
      </c>
      <c r="J66" s="21">
        <f t="shared" si="5"/>
        <v>4.333333333333333</v>
      </c>
    </row>
    <row r="67" spans="1:10" x14ac:dyDescent="0.3">
      <c r="A67" s="13"/>
      <c r="B67" s="13"/>
      <c r="C67" s="13"/>
      <c r="D67" s="13"/>
      <c r="E67" s="13"/>
      <c r="F67" s="13" t="s">
        <v>64</v>
      </c>
      <c r="G67" s="13"/>
      <c r="H67" s="10">
        <v>1500</v>
      </c>
      <c r="I67" s="20">
        <v>1500</v>
      </c>
      <c r="J67" s="21">
        <f t="shared" si="5"/>
        <v>0</v>
      </c>
    </row>
    <row r="68" spans="1:10" x14ac:dyDescent="0.3">
      <c r="A68" s="13"/>
      <c r="B68" s="13"/>
      <c r="C68" s="13"/>
      <c r="D68" s="13"/>
      <c r="E68" s="13"/>
      <c r="F68" s="13" t="s">
        <v>65</v>
      </c>
      <c r="G68" s="13"/>
      <c r="H68" s="10">
        <v>2500</v>
      </c>
      <c r="I68" s="20">
        <v>1500</v>
      </c>
      <c r="J68" s="21">
        <f t="shared" si="5"/>
        <v>0.66666666666666663</v>
      </c>
    </row>
    <row r="69" spans="1:10" x14ac:dyDescent="0.3">
      <c r="A69" s="13"/>
      <c r="B69" s="13"/>
      <c r="C69" s="13"/>
      <c r="D69" s="13"/>
      <c r="E69" s="13"/>
      <c r="F69" s="13" t="s">
        <v>66</v>
      </c>
      <c r="G69" s="13"/>
      <c r="H69" s="10">
        <v>500</v>
      </c>
      <c r="I69" s="20">
        <v>1000</v>
      </c>
      <c r="J69" s="21">
        <f t="shared" si="5"/>
        <v>-0.5</v>
      </c>
    </row>
    <row r="70" spans="1:10" x14ac:dyDescent="0.3">
      <c r="A70" s="13"/>
      <c r="B70" s="13"/>
      <c r="C70" s="13"/>
      <c r="D70" s="13"/>
      <c r="E70" s="13"/>
      <c r="F70" s="13" t="s">
        <v>67</v>
      </c>
      <c r="G70" s="13"/>
      <c r="H70" s="10">
        <v>5000</v>
      </c>
      <c r="I70" s="20">
        <v>5000</v>
      </c>
      <c r="J70" s="21">
        <f t="shared" si="5"/>
        <v>0</v>
      </c>
    </row>
    <row r="71" spans="1:10" x14ac:dyDescent="0.3">
      <c r="A71" s="13"/>
      <c r="B71" s="13"/>
      <c r="C71" s="13"/>
      <c r="D71" s="13"/>
      <c r="E71" s="13"/>
      <c r="F71" s="13" t="s">
        <v>68</v>
      </c>
      <c r="G71" s="13"/>
      <c r="H71" s="10">
        <v>1000</v>
      </c>
      <c r="I71" s="20">
        <v>1000</v>
      </c>
      <c r="J71" s="21">
        <f t="shared" si="5"/>
        <v>0</v>
      </c>
    </row>
    <row r="72" spans="1:10" x14ac:dyDescent="0.3">
      <c r="A72" s="13"/>
      <c r="B72" s="13"/>
      <c r="C72" s="13"/>
      <c r="D72" s="13"/>
      <c r="E72" s="13"/>
      <c r="F72" s="13" t="s">
        <v>69</v>
      </c>
      <c r="G72" s="13"/>
      <c r="H72" s="10">
        <v>1000</v>
      </c>
      <c r="I72" s="20">
        <v>1000</v>
      </c>
      <c r="J72" s="21">
        <f t="shared" si="5"/>
        <v>0</v>
      </c>
    </row>
    <row r="73" spans="1:10" x14ac:dyDescent="0.3">
      <c r="A73" s="13"/>
      <c r="B73" s="13"/>
      <c r="C73" s="13"/>
      <c r="D73" s="13"/>
      <c r="E73" s="13"/>
      <c r="F73" s="13" t="s">
        <v>70</v>
      </c>
      <c r="G73" s="13"/>
      <c r="H73" s="10">
        <v>63200</v>
      </c>
      <c r="I73" s="20">
        <v>55000</v>
      </c>
      <c r="J73" s="21">
        <f>(H73-I73)/I73</f>
        <v>0.14909090909090908</v>
      </c>
    </row>
    <row r="74" spans="1:10" x14ac:dyDescent="0.3">
      <c r="A74" s="13"/>
      <c r="B74" s="13"/>
      <c r="C74" s="13"/>
      <c r="D74" s="13"/>
      <c r="E74" s="13"/>
      <c r="F74" s="13" t="s">
        <v>71</v>
      </c>
      <c r="G74" s="13"/>
      <c r="H74" s="10">
        <v>5000</v>
      </c>
      <c r="I74" s="20">
        <v>5000</v>
      </c>
      <c r="J74" s="45">
        <f>(H74-I74)/I74</f>
        <v>0</v>
      </c>
    </row>
    <row r="75" spans="1:10" x14ac:dyDescent="0.3">
      <c r="A75" s="13"/>
      <c r="B75" s="13"/>
      <c r="C75" s="13"/>
      <c r="D75" s="13"/>
      <c r="E75" s="13"/>
      <c r="F75" s="24" t="s">
        <v>72</v>
      </c>
      <c r="G75" s="13"/>
      <c r="H75" s="12">
        <f>SUM(H47:H74)</f>
        <v>288800</v>
      </c>
      <c r="I75" s="25">
        <f>SUM(I47:I74)</f>
        <v>247450</v>
      </c>
      <c r="J75" s="23">
        <f t="shared" ref="J75" si="6">(H75-I75)/I75</f>
        <v>0.16710446554859568</v>
      </c>
    </row>
    <row r="76" spans="1:10" x14ac:dyDescent="0.3">
      <c r="A76" s="13"/>
      <c r="B76" s="13"/>
      <c r="C76" s="13"/>
      <c r="D76" s="13"/>
      <c r="E76" s="13" t="s">
        <v>73</v>
      </c>
      <c r="F76" s="13"/>
      <c r="G76" s="13"/>
      <c r="H76" s="10"/>
      <c r="I76" s="20"/>
      <c r="J76" s="21"/>
    </row>
    <row r="77" spans="1:10" x14ac:dyDescent="0.3">
      <c r="A77" s="13"/>
      <c r="B77" s="13"/>
      <c r="C77" s="13"/>
      <c r="D77" s="13"/>
      <c r="E77" s="13"/>
      <c r="F77" s="13" t="s">
        <v>74</v>
      </c>
      <c r="G77" s="13"/>
      <c r="H77" s="10">
        <v>5500</v>
      </c>
      <c r="I77" s="20">
        <v>5500</v>
      </c>
      <c r="J77" s="21">
        <f t="shared" ref="J77:J84" si="7">(H77-I77)/I77</f>
        <v>0</v>
      </c>
    </row>
    <row r="78" spans="1:10" x14ac:dyDescent="0.3">
      <c r="A78" s="13"/>
      <c r="B78" s="13"/>
      <c r="C78" s="13"/>
      <c r="D78" s="13"/>
      <c r="E78" s="13"/>
      <c r="F78" s="13" t="s">
        <v>75</v>
      </c>
      <c r="G78" s="13"/>
      <c r="H78" s="10">
        <v>5000</v>
      </c>
      <c r="I78" s="20">
        <v>5000</v>
      </c>
      <c r="J78" s="21">
        <f t="shared" si="7"/>
        <v>0</v>
      </c>
    </row>
    <row r="79" spans="1:10" x14ac:dyDescent="0.3">
      <c r="A79" s="13"/>
      <c r="B79" s="13"/>
      <c r="C79" s="13"/>
      <c r="D79" s="13"/>
      <c r="E79" s="13"/>
      <c r="F79" s="13" t="s">
        <v>76</v>
      </c>
      <c r="G79" s="13"/>
      <c r="H79" s="10">
        <v>4000</v>
      </c>
      <c r="I79" s="20">
        <v>5000</v>
      </c>
      <c r="J79" s="21">
        <f t="shared" si="7"/>
        <v>-0.2</v>
      </c>
    </row>
    <row r="80" spans="1:10" x14ac:dyDescent="0.3">
      <c r="A80" s="13"/>
      <c r="B80" s="13"/>
      <c r="C80" s="13"/>
      <c r="D80" s="13"/>
      <c r="E80" s="13"/>
      <c r="F80" s="13" t="s">
        <v>77</v>
      </c>
      <c r="G80" s="13"/>
      <c r="H80" s="10">
        <v>1000</v>
      </c>
      <c r="I80" s="20">
        <v>1000</v>
      </c>
      <c r="J80" s="21">
        <f t="shared" si="7"/>
        <v>0</v>
      </c>
    </row>
    <row r="81" spans="1:10" x14ac:dyDescent="0.3">
      <c r="A81" s="13"/>
      <c r="B81" s="13"/>
      <c r="C81" s="13"/>
      <c r="D81" s="13"/>
      <c r="E81" s="13"/>
      <c r="F81" s="13" t="s">
        <v>103</v>
      </c>
      <c r="G81" s="13"/>
      <c r="H81" s="10">
        <v>2500</v>
      </c>
      <c r="I81" s="20">
        <v>0</v>
      </c>
      <c r="J81" s="21"/>
    </row>
    <row r="82" spans="1:10" x14ac:dyDescent="0.3">
      <c r="A82" s="13"/>
      <c r="B82" s="13"/>
      <c r="C82" s="13"/>
      <c r="D82" s="13"/>
      <c r="E82" s="13"/>
      <c r="F82" s="13" t="s">
        <v>78</v>
      </c>
      <c r="G82" s="13"/>
      <c r="H82" s="10">
        <v>0</v>
      </c>
      <c r="I82" s="20">
        <v>1500</v>
      </c>
      <c r="J82" s="21">
        <f t="shared" si="7"/>
        <v>-1</v>
      </c>
    </row>
    <row r="83" spans="1:10" x14ac:dyDescent="0.3">
      <c r="A83" s="13"/>
      <c r="B83" s="13"/>
      <c r="C83" s="13"/>
      <c r="D83" s="13"/>
      <c r="E83" s="13"/>
      <c r="F83" s="13" t="s">
        <v>79</v>
      </c>
      <c r="G83" s="13"/>
      <c r="H83" s="10">
        <v>5000</v>
      </c>
      <c r="I83" s="20">
        <v>3500</v>
      </c>
      <c r="J83" s="21">
        <f t="shared" si="7"/>
        <v>0.42857142857142855</v>
      </c>
    </row>
    <row r="84" spans="1:10" x14ac:dyDescent="0.3">
      <c r="A84" s="13"/>
      <c r="B84" s="13"/>
      <c r="C84" s="13"/>
      <c r="D84" s="13"/>
      <c r="E84" s="13"/>
      <c r="F84" s="13" t="s">
        <v>80</v>
      </c>
      <c r="G84" s="13"/>
      <c r="H84" s="10">
        <v>1500</v>
      </c>
      <c r="I84" s="20">
        <v>1500</v>
      </c>
      <c r="J84" s="21">
        <f t="shared" si="7"/>
        <v>0</v>
      </c>
    </row>
    <row r="85" spans="1:10" x14ac:dyDescent="0.3">
      <c r="A85" s="13"/>
      <c r="B85" s="13"/>
      <c r="C85" s="13"/>
      <c r="D85" s="13"/>
      <c r="E85" s="13"/>
      <c r="F85" s="13" t="s">
        <v>81</v>
      </c>
      <c r="G85" s="13"/>
      <c r="H85" s="10">
        <v>10000</v>
      </c>
      <c r="I85" s="20">
        <v>0</v>
      </c>
      <c r="J85" s="21"/>
    </row>
    <row r="86" spans="1:10" x14ac:dyDescent="0.3">
      <c r="A86" s="13"/>
      <c r="B86" s="13"/>
      <c r="C86" s="13"/>
      <c r="D86" s="13"/>
      <c r="E86" s="13" t="s">
        <v>82</v>
      </c>
      <c r="F86" s="13"/>
      <c r="G86" s="13"/>
      <c r="H86" s="12">
        <f>SUM(H77:H85)</f>
        <v>34500</v>
      </c>
      <c r="I86" s="22">
        <f>SUM(I77:I85)</f>
        <v>23000</v>
      </c>
      <c r="J86" s="23">
        <f t="shared" ref="J86" si="8">(H86-I86)/I86</f>
        <v>0.5</v>
      </c>
    </row>
    <row r="87" spans="1:10" x14ac:dyDescent="0.3">
      <c r="A87" s="13"/>
      <c r="B87" s="13"/>
      <c r="C87" s="13"/>
      <c r="D87" s="13"/>
      <c r="E87" s="13"/>
      <c r="F87" s="13" t="s">
        <v>83</v>
      </c>
      <c r="G87" s="13"/>
      <c r="H87" s="10"/>
      <c r="I87" s="20"/>
      <c r="J87" s="21"/>
    </row>
    <row r="88" spans="1:10" x14ac:dyDescent="0.3">
      <c r="A88" s="13"/>
      <c r="B88" s="13"/>
      <c r="C88" s="13"/>
      <c r="D88" s="13"/>
      <c r="E88" s="13"/>
      <c r="F88" s="13"/>
      <c r="G88" s="13" t="s">
        <v>84</v>
      </c>
      <c r="H88" s="10"/>
      <c r="I88" s="20"/>
      <c r="J88" s="21"/>
    </row>
    <row r="89" spans="1:10" x14ac:dyDescent="0.3">
      <c r="A89" s="13"/>
      <c r="B89" s="13"/>
      <c r="C89" s="13"/>
      <c r="D89" s="13"/>
      <c r="E89" s="13"/>
      <c r="F89" s="13"/>
      <c r="G89" s="13" t="s">
        <v>85</v>
      </c>
      <c r="H89" s="10"/>
      <c r="I89" s="20"/>
      <c r="J89" s="21"/>
    </row>
    <row r="90" spans="1:10" x14ac:dyDescent="0.3">
      <c r="A90" s="13"/>
      <c r="B90" s="13"/>
      <c r="C90" s="13"/>
      <c r="D90" s="13"/>
      <c r="E90" s="13"/>
      <c r="F90" s="13"/>
      <c r="G90" s="13" t="s">
        <v>86</v>
      </c>
      <c r="H90" s="10"/>
      <c r="I90" s="20"/>
      <c r="J90" s="21"/>
    </row>
    <row r="91" spans="1:10" x14ac:dyDescent="0.3">
      <c r="A91" s="13"/>
      <c r="B91" s="13"/>
      <c r="C91" s="13"/>
      <c r="D91" s="13"/>
      <c r="E91" s="13"/>
      <c r="F91" s="13"/>
      <c r="G91" s="13" t="s">
        <v>87</v>
      </c>
      <c r="H91" s="10"/>
      <c r="I91" s="20"/>
      <c r="J91" s="21"/>
    </row>
    <row r="92" spans="1:10" x14ac:dyDescent="0.3">
      <c r="A92" s="13"/>
      <c r="B92" s="13"/>
      <c r="C92" s="13"/>
      <c r="D92" s="13"/>
      <c r="E92" s="13"/>
      <c r="F92" s="13"/>
      <c r="G92" s="13" t="s">
        <v>88</v>
      </c>
      <c r="H92" s="10">
        <v>20000</v>
      </c>
      <c r="I92" s="20">
        <v>20000</v>
      </c>
      <c r="J92" s="21">
        <f t="shared" ref="J92:J93" si="9">(H92-I92)/I92</f>
        <v>0</v>
      </c>
    </row>
    <row r="93" spans="1:10" x14ac:dyDescent="0.3">
      <c r="A93" s="13"/>
      <c r="B93" s="13"/>
      <c r="C93" s="13"/>
      <c r="D93" s="13"/>
      <c r="E93" s="13"/>
      <c r="F93" s="13" t="s">
        <v>89</v>
      </c>
      <c r="G93" s="13"/>
      <c r="H93" s="12">
        <f>SUM(H88:H92)</f>
        <v>20000</v>
      </c>
      <c r="I93" s="25">
        <f>SUM(I88:I92)</f>
        <v>20000</v>
      </c>
      <c r="J93" s="23">
        <f t="shared" si="9"/>
        <v>0</v>
      </c>
    </row>
    <row r="94" spans="1:10" x14ac:dyDescent="0.3">
      <c r="A94" s="13"/>
      <c r="B94" s="13"/>
      <c r="C94" s="13"/>
      <c r="D94" s="13"/>
      <c r="E94" s="13"/>
      <c r="F94" s="13" t="s">
        <v>90</v>
      </c>
      <c r="G94" s="13"/>
      <c r="H94" s="10"/>
      <c r="I94" s="20"/>
      <c r="J94" s="21"/>
    </row>
    <row r="95" spans="1:10" x14ac:dyDescent="0.3">
      <c r="A95" s="13"/>
      <c r="B95" s="13"/>
      <c r="C95" s="13"/>
      <c r="D95" s="13"/>
      <c r="E95" s="13"/>
      <c r="F95" s="13"/>
      <c r="G95" s="13" t="s">
        <v>91</v>
      </c>
      <c r="H95" s="10"/>
      <c r="I95" s="20"/>
      <c r="J95" s="21"/>
    </row>
    <row r="96" spans="1:10" x14ac:dyDescent="0.3">
      <c r="A96" s="13"/>
      <c r="B96" s="13"/>
      <c r="C96" s="13"/>
      <c r="D96" s="13"/>
      <c r="E96" s="13"/>
      <c r="F96" s="13"/>
      <c r="G96" s="13" t="s">
        <v>92</v>
      </c>
      <c r="H96" s="10"/>
      <c r="I96" s="20"/>
      <c r="J96" s="21"/>
    </row>
    <row r="97" spans="1:19" x14ac:dyDescent="0.3">
      <c r="A97" s="13"/>
      <c r="B97" s="13"/>
      <c r="C97" s="13"/>
      <c r="D97" s="13"/>
      <c r="E97" s="13"/>
      <c r="F97" s="13"/>
      <c r="G97" s="13" t="s">
        <v>93</v>
      </c>
      <c r="H97" s="10"/>
      <c r="I97" s="20"/>
      <c r="J97" s="21"/>
    </row>
    <row r="98" spans="1:19" x14ac:dyDescent="0.3">
      <c r="A98" s="13"/>
      <c r="B98" s="13"/>
      <c r="C98" s="13"/>
      <c r="D98" s="13"/>
      <c r="E98" s="13"/>
      <c r="F98" s="13"/>
      <c r="G98" s="13" t="s">
        <v>94</v>
      </c>
      <c r="H98" s="10">
        <v>0</v>
      </c>
      <c r="I98" s="20"/>
      <c r="J98" s="21"/>
    </row>
    <row r="99" spans="1:19" x14ac:dyDescent="0.3">
      <c r="A99" s="13"/>
      <c r="B99" s="13"/>
      <c r="C99" s="13"/>
      <c r="D99" s="13"/>
      <c r="E99" s="13"/>
      <c r="F99" s="13"/>
      <c r="G99" s="13" t="s">
        <v>95</v>
      </c>
      <c r="H99" s="10">
        <f>2053*12</f>
        <v>24636</v>
      </c>
      <c r="I99" s="20">
        <v>0</v>
      </c>
      <c r="J99" s="21"/>
    </row>
    <row r="100" spans="1:19" x14ac:dyDescent="0.3">
      <c r="A100" s="13"/>
      <c r="B100" s="13"/>
      <c r="C100" s="13"/>
      <c r="D100" s="13"/>
      <c r="E100" s="13"/>
      <c r="F100" s="13" t="s">
        <v>96</v>
      </c>
      <c r="G100" s="13"/>
      <c r="H100" s="12">
        <v>55000</v>
      </c>
      <c r="I100" s="25">
        <v>20000</v>
      </c>
      <c r="J100" s="23">
        <f t="shared" ref="J100:J102" si="10">(H100-I100)/I100</f>
        <v>1.75</v>
      </c>
    </row>
    <row r="101" spans="1:19" x14ac:dyDescent="0.3">
      <c r="A101" s="13"/>
      <c r="B101" s="13"/>
      <c r="C101" s="13"/>
      <c r="D101" s="13"/>
      <c r="E101" s="13"/>
      <c r="F101" s="13"/>
      <c r="G101" s="13"/>
      <c r="H101" s="13"/>
      <c r="I101" s="26"/>
      <c r="J101" s="21"/>
    </row>
    <row r="102" spans="1:19" x14ac:dyDescent="0.3">
      <c r="A102" s="13"/>
      <c r="B102" s="13"/>
      <c r="C102" s="13"/>
      <c r="D102" s="13"/>
      <c r="E102" s="13" t="s">
        <v>97</v>
      </c>
      <c r="F102" s="13"/>
      <c r="G102" s="13"/>
      <c r="H102" s="46">
        <f>SUM(H100,H93,H86,H75,H45,H36,H24,H19)</f>
        <v>1606955</v>
      </c>
      <c r="I102" s="47">
        <f>SUM(I100,I93,I86,I75,I45,I36,I24,I19)</f>
        <v>1461050</v>
      </c>
      <c r="J102" s="48">
        <f t="shared" si="10"/>
        <v>9.9863112145374897E-2</v>
      </c>
    </row>
    <row r="103" spans="1:19" x14ac:dyDescent="0.3">
      <c r="J103" s="21"/>
    </row>
    <row r="104" spans="1:19" x14ac:dyDescent="0.3">
      <c r="I104" s="26"/>
      <c r="J104" s="21"/>
    </row>
    <row r="105" spans="1:19" ht="15" thickBot="1" x14ac:dyDescent="0.35">
      <c r="G105" s="28" t="s">
        <v>3</v>
      </c>
      <c r="H105" s="49">
        <f>H12</f>
        <v>1606954.922396977</v>
      </c>
      <c r="I105" s="29">
        <f>I12</f>
        <v>1463050</v>
      </c>
      <c r="J105" s="51">
        <f t="shared" ref="J105" si="11">(H105-I105)/I105</f>
        <v>9.8359538222874798E-2</v>
      </c>
    </row>
    <row r="106" spans="1:19" ht="15" thickBot="1" x14ac:dyDescent="0.35">
      <c r="G106" s="30" t="s">
        <v>98</v>
      </c>
      <c r="H106" s="50">
        <f>H105-H102</f>
        <v>-7.7603023033589125E-2</v>
      </c>
      <c r="I106" s="31">
        <f>I105-I102</f>
        <v>2000</v>
      </c>
      <c r="J106" s="32"/>
    </row>
    <row r="107" spans="1:19" x14ac:dyDescent="0.3">
      <c r="I107" s="33"/>
      <c r="J107" s="32"/>
    </row>
    <row r="108" spans="1:19" x14ac:dyDescent="0.3">
      <c r="G108" s="13" t="s">
        <v>99</v>
      </c>
      <c r="H108" s="69">
        <v>30000</v>
      </c>
      <c r="I108" s="32"/>
      <c r="J108" s="34"/>
    </row>
    <row r="109" spans="1:19" x14ac:dyDescent="0.3">
      <c r="G109" s="27" t="s">
        <v>100</v>
      </c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</row>
    <row r="110" spans="1:19" x14ac:dyDescent="0.3">
      <c r="A110" s="13"/>
      <c r="B110" s="13"/>
      <c r="G110" s="83" t="s">
        <v>104</v>
      </c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</row>
    <row r="111" spans="1:19" x14ac:dyDescent="0.3">
      <c r="A111" s="13"/>
      <c r="B111" s="13"/>
      <c r="G111" s="27" t="s">
        <v>101</v>
      </c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</row>
    <row r="112" spans="1:19" x14ac:dyDescent="0.3">
      <c r="A112" s="13"/>
      <c r="B112" s="13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 x14ac:dyDescent="0.3">
      <c r="A113" s="13"/>
      <c r="B113" s="13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x14ac:dyDescent="0.3">
      <c r="A114" s="13"/>
      <c r="B114" s="13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x14ac:dyDescent="0.3">
      <c r="A115" s="13"/>
      <c r="B115" s="13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x14ac:dyDescent="0.3">
      <c r="A116" s="13"/>
      <c r="B116" s="13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x14ac:dyDescent="0.3">
      <c r="A117" s="13"/>
      <c r="B117" s="13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x14ac:dyDescent="0.3">
      <c r="A118" s="13"/>
      <c r="B118" s="13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x14ac:dyDescent="0.3">
      <c r="A119" s="13"/>
      <c r="B119" s="13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x14ac:dyDescent="0.3">
      <c r="A120" s="13"/>
      <c r="B120" s="13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x14ac:dyDescent="0.3">
      <c r="A121" s="13"/>
      <c r="B121" s="13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x14ac:dyDescent="0.3">
      <c r="A122" s="13"/>
      <c r="B122" s="13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x14ac:dyDescent="0.3">
      <c r="A123" s="13"/>
      <c r="B123" s="13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x14ac:dyDescent="0.3"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</sheetData>
  <autoFilter ref="F1:F124" xr:uid="{6EAE3691-927B-4198-9EE4-6BD859AC929A}"/>
  <mergeCells count="1">
    <mergeCell ref="H1:J1"/>
  </mergeCells>
  <phoneticPr fontId="14" type="noConversion"/>
  <pageMargins left="0.7" right="0.7" top="0.75" bottom="0.75" header="0.3" footer="0.3"/>
  <pageSetup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4DB25-3D6F-45FD-9B81-197FF8150D29}">
  <dimension ref="A2:D26"/>
  <sheetViews>
    <sheetView topLeftCell="A10" zoomScale="140" zoomScaleNormal="140" workbookViewId="0">
      <selection activeCell="C20" sqref="C20:C26"/>
    </sheetView>
  </sheetViews>
  <sheetFormatPr defaultRowHeight="14.4" x14ac:dyDescent="0.3"/>
  <cols>
    <col min="1" max="1" width="43.6640625" bestFit="1" customWidth="1"/>
    <col min="2" max="2" width="16.88671875" bestFit="1" customWidth="1"/>
    <col min="3" max="3" width="13.33203125" bestFit="1" customWidth="1"/>
    <col min="4" max="4" width="13.44140625" bestFit="1" customWidth="1"/>
  </cols>
  <sheetData>
    <row r="2" spans="1:4" x14ac:dyDescent="0.3">
      <c r="A2" s="79" t="s">
        <v>105</v>
      </c>
      <c r="B2" s="79"/>
    </row>
    <row r="3" spans="1:4" x14ac:dyDescent="0.3">
      <c r="A3" s="2" t="s">
        <v>106</v>
      </c>
      <c r="B3">
        <v>4.1044999999999998E-2</v>
      </c>
    </row>
    <row r="4" spans="1:4" x14ac:dyDescent="0.3">
      <c r="A4" s="3" t="s">
        <v>107</v>
      </c>
      <c r="B4" s="4">
        <v>3946875490</v>
      </c>
    </row>
    <row r="5" spans="1:4" x14ac:dyDescent="0.3">
      <c r="A5" s="2" t="s">
        <v>108</v>
      </c>
      <c r="B5" s="1">
        <v>3761974933</v>
      </c>
    </row>
    <row r="6" spans="1:4" x14ac:dyDescent="0.3">
      <c r="A6" s="2" t="s">
        <v>109</v>
      </c>
      <c r="B6" s="5">
        <f>B4-B5</f>
        <v>184900557</v>
      </c>
    </row>
    <row r="7" spans="1:4" x14ac:dyDescent="0.3">
      <c r="A7" s="2" t="s">
        <v>110</v>
      </c>
      <c r="B7" s="5">
        <f>B6*0.8</f>
        <v>147920445.59999999</v>
      </c>
    </row>
    <row r="8" spans="1:4" x14ac:dyDescent="0.3">
      <c r="A8" s="6" t="s">
        <v>111</v>
      </c>
      <c r="B8" s="7">
        <f>(B5+B7)*(B3/100)</f>
        <v>1604816.5581463699</v>
      </c>
    </row>
    <row r="11" spans="1:4" x14ac:dyDescent="0.3">
      <c r="A11" s="79" t="s">
        <v>112</v>
      </c>
      <c r="B11" s="79"/>
    </row>
    <row r="12" spans="1:4" x14ac:dyDescent="0.3">
      <c r="A12" s="2" t="s">
        <v>106</v>
      </c>
      <c r="B12">
        <v>4.1044999999999998E-2</v>
      </c>
    </row>
    <row r="13" spans="1:4" x14ac:dyDescent="0.3">
      <c r="A13" s="3" t="s">
        <v>113</v>
      </c>
      <c r="B13" s="4">
        <v>3802665368</v>
      </c>
    </row>
    <row r="14" spans="1:4" x14ac:dyDescent="0.3">
      <c r="A14" t="s">
        <v>114</v>
      </c>
      <c r="B14" s="5">
        <v>3231988866</v>
      </c>
      <c r="C14" s="53"/>
      <c r="D14" s="5"/>
    </row>
    <row r="15" spans="1:4" x14ac:dyDescent="0.3">
      <c r="A15" s="2" t="s">
        <v>109</v>
      </c>
      <c r="B15" s="5">
        <f>B13-B14</f>
        <v>570676502</v>
      </c>
      <c r="D15" s="5"/>
    </row>
    <row r="16" spans="1:4" x14ac:dyDescent="0.3">
      <c r="A16" s="2" t="s">
        <v>110</v>
      </c>
      <c r="B16" s="5">
        <f>B15*0.8</f>
        <v>456541201.60000002</v>
      </c>
    </row>
    <row r="17" spans="1:3" x14ac:dyDescent="0.3">
      <c r="A17" s="6" t="s">
        <v>111</v>
      </c>
      <c r="B17" s="7">
        <f>(B14+B16)*(B12/100)</f>
        <v>1513957.1662464198</v>
      </c>
    </row>
    <row r="18" spans="1:3" x14ac:dyDescent="0.3">
      <c r="B18" s="53"/>
    </row>
    <row r="20" spans="1:3" x14ac:dyDescent="0.3">
      <c r="A20" s="80" t="s">
        <v>115</v>
      </c>
      <c r="B20" s="81"/>
      <c r="C20" s="82" t="s">
        <v>116</v>
      </c>
    </row>
    <row r="21" spans="1:3" x14ac:dyDescent="0.3">
      <c r="A21" s="70" t="s">
        <v>106</v>
      </c>
      <c r="B21" s="71">
        <v>4.0641999999999998E-2</v>
      </c>
      <c r="C21" s="82"/>
    </row>
    <row r="22" spans="1:3" x14ac:dyDescent="0.3">
      <c r="A22" s="72" t="s">
        <v>113</v>
      </c>
      <c r="B22" s="73">
        <v>0</v>
      </c>
      <c r="C22" s="82"/>
    </row>
    <row r="23" spans="1:3" x14ac:dyDescent="0.3">
      <c r="A23" s="74" t="s">
        <v>114</v>
      </c>
      <c r="B23" s="75">
        <v>3232056507</v>
      </c>
      <c r="C23" s="82"/>
    </row>
    <row r="24" spans="1:3" x14ac:dyDescent="0.3">
      <c r="A24" s="70" t="s">
        <v>109</v>
      </c>
      <c r="B24" s="75">
        <v>529971941</v>
      </c>
      <c r="C24" s="82"/>
    </row>
    <row r="25" spans="1:3" x14ac:dyDescent="0.3">
      <c r="A25" s="70" t="s">
        <v>117</v>
      </c>
      <c r="B25" s="75">
        <f>B24*0.85</f>
        <v>450476149.84999996</v>
      </c>
      <c r="C25" s="82"/>
    </row>
    <row r="26" spans="1:3" x14ac:dyDescent="0.3">
      <c r="A26" s="76" t="s">
        <v>111</v>
      </c>
      <c r="B26" s="77">
        <f>(B23+B25)*(B21/100)</f>
        <v>1496654.922396977</v>
      </c>
      <c r="C26" s="82"/>
    </row>
  </sheetData>
  <mergeCells count="4">
    <mergeCell ref="A2:B2"/>
    <mergeCell ref="A11:B11"/>
    <mergeCell ref="A20:B20"/>
    <mergeCell ref="C20:C2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E2455-E736-489B-AE20-3355B9F6FD2A}">
  <dimension ref="A1:C19"/>
  <sheetViews>
    <sheetView workbookViewId="0">
      <selection activeCell="C6" sqref="C6"/>
    </sheetView>
  </sheetViews>
  <sheetFormatPr defaultRowHeight="14.4" x14ac:dyDescent="0.3"/>
  <cols>
    <col min="2" max="2" width="38" customWidth="1"/>
    <col min="3" max="3" width="12.44140625" bestFit="1" customWidth="1"/>
  </cols>
  <sheetData>
    <row r="1" spans="1:3" x14ac:dyDescent="0.3">
      <c r="A1" s="54" t="s">
        <v>118</v>
      </c>
      <c r="B1" s="55"/>
      <c r="C1" s="55"/>
    </row>
    <row r="2" spans="1:3" ht="28.8" x14ac:dyDescent="0.3">
      <c r="A2" s="56">
        <v>1</v>
      </c>
      <c r="B2" s="57" t="s">
        <v>119</v>
      </c>
      <c r="C2" s="61">
        <v>269646</v>
      </c>
    </row>
    <row r="3" spans="1:3" ht="43.2" x14ac:dyDescent="0.3">
      <c r="A3" s="56">
        <v>2</v>
      </c>
      <c r="B3" s="57" t="s">
        <v>120</v>
      </c>
      <c r="C3" s="61">
        <v>60446</v>
      </c>
    </row>
    <row r="4" spans="1:3" ht="28.8" x14ac:dyDescent="0.3">
      <c r="A4" s="56">
        <v>3</v>
      </c>
      <c r="B4" s="57" t="s">
        <v>121</v>
      </c>
      <c r="C4" s="61">
        <f>C2-C3</f>
        <v>209200</v>
      </c>
    </row>
    <row r="5" spans="1:3" x14ac:dyDescent="0.3">
      <c r="A5" s="56">
        <v>4</v>
      </c>
      <c r="B5" s="57" t="s">
        <v>122</v>
      </c>
      <c r="C5" s="64">
        <v>4.299E-2</v>
      </c>
    </row>
    <row r="6" spans="1:3" ht="43.2" x14ac:dyDescent="0.3">
      <c r="A6" s="56">
        <v>5</v>
      </c>
      <c r="B6" s="57" t="s">
        <v>123</v>
      </c>
      <c r="C6" s="1">
        <f>(C4*C5)/100</f>
        <v>89.935079999999999</v>
      </c>
    </row>
    <row r="7" spans="1:3" ht="43.2" x14ac:dyDescent="0.3">
      <c r="A7" s="56">
        <v>6</v>
      </c>
      <c r="B7" s="57" t="s">
        <v>124</v>
      </c>
      <c r="C7" s="63">
        <f>C6*1.08</f>
        <v>97.129886400000004</v>
      </c>
    </row>
    <row r="8" spans="1:3" ht="28.8" x14ac:dyDescent="0.3">
      <c r="A8" s="56">
        <v>7</v>
      </c>
      <c r="B8" s="57" t="s">
        <v>125</v>
      </c>
      <c r="C8" s="62">
        <f>AVERAGE(339655,283470)</f>
        <v>311562.5</v>
      </c>
    </row>
    <row r="9" spans="1:3" ht="43.2" x14ac:dyDescent="0.3">
      <c r="A9" s="56">
        <v>8</v>
      </c>
      <c r="B9" s="57" t="s">
        <v>126</v>
      </c>
      <c r="C9" s="60">
        <v>75355</v>
      </c>
    </row>
    <row r="10" spans="1:3" ht="28.8" x14ac:dyDescent="0.3">
      <c r="A10" s="56">
        <v>9</v>
      </c>
      <c r="B10" s="57" t="s">
        <v>127</v>
      </c>
      <c r="C10" s="63">
        <f>C8-C9</f>
        <v>236207.5</v>
      </c>
    </row>
    <row r="11" spans="1:3" ht="28.8" x14ac:dyDescent="0.3">
      <c r="A11" s="56">
        <v>10</v>
      </c>
      <c r="B11" s="57" t="s">
        <v>128</v>
      </c>
      <c r="C11" s="65">
        <f>(C7/C10)*100</f>
        <v>4.1120576781008229E-2</v>
      </c>
    </row>
    <row r="12" spans="1:3" x14ac:dyDescent="0.3">
      <c r="A12" s="56">
        <v>11</v>
      </c>
      <c r="B12" s="57" t="s">
        <v>129</v>
      </c>
      <c r="C12" s="58">
        <v>0</v>
      </c>
    </row>
    <row r="13" spans="1:3" x14ac:dyDescent="0.3">
      <c r="A13" s="56">
        <v>12</v>
      </c>
      <c r="B13" s="57" t="s">
        <v>130</v>
      </c>
      <c r="C13" s="58">
        <v>0</v>
      </c>
    </row>
    <row r="14" spans="1:3" ht="28.8" x14ac:dyDescent="0.3">
      <c r="A14" s="56">
        <v>13</v>
      </c>
      <c r="B14" s="57" t="s">
        <v>131</v>
      </c>
      <c r="C14" s="66">
        <f>SUM(C11:C13)</f>
        <v>4.1120576781008229E-2</v>
      </c>
    </row>
    <row r="15" spans="1:3" ht="28.8" x14ac:dyDescent="0.3">
      <c r="A15" s="56">
        <v>14</v>
      </c>
      <c r="B15" s="57" t="s">
        <v>132</v>
      </c>
      <c r="C15" s="68">
        <f>C4</f>
        <v>209200</v>
      </c>
    </row>
    <row r="16" spans="1:3" x14ac:dyDescent="0.3">
      <c r="A16" s="56">
        <v>15</v>
      </c>
      <c r="B16" s="57" t="s">
        <v>133</v>
      </c>
      <c r="C16" s="67">
        <v>4.299E-2</v>
      </c>
    </row>
    <row r="17" spans="1:3" ht="28.8" x14ac:dyDescent="0.3">
      <c r="A17" s="56">
        <v>16</v>
      </c>
      <c r="B17" s="57" t="s">
        <v>134</v>
      </c>
      <c r="C17" s="63">
        <f>C15*C16/100</f>
        <v>89.935079999999999</v>
      </c>
    </row>
    <row r="18" spans="1:3" ht="43.2" x14ac:dyDescent="0.3">
      <c r="A18" s="56">
        <v>17</v>
      </c>
      <c r="B18" s="57" t="s">
        <v>135</v>
      </c>
      <c r="C18" s="63">
        <f>C17*1.08</f>
        <v>97.129886400000004</v>
      </c>
    </row>
    <row r="19" spans="1:3" ht="28.8" x14ac:dyDescent="0.3">
      <c r="A19" s="56">
        <v>18</v>
      </c>
      <c r="B19" s="57" t="s">
        <v>136</v>
      </c>
      <c r="C19" s="59">
        <f>(C18/C10)*100</f>
        <v>4.1120576781008229E-2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5491FD541A1E42BCC53296ACC10BDA" ma:contentTypeVersion="15" ma:contentTypeDescription="Create a new document." ma:contentTypeScope="" ma:versionID="b91e65e13dfcde4c8312cb9c7e99b7c5">
  <xsd:schema xmlns:xsd="http://www.w3.org/2001/XMLSchema" xmlns:xs="http://www.w3.org/2001/XMLSchema" xmlns:p="http://schemas.microsoft.com/office/2006/metadata/properties" xmlns:ns3="b693186a-479e-4f7f-a3a7-40d99c8083d0" xmlns:ns4="dccca5a2-24f8-423d-91ca-43ebc2623c4a" targetNamespace="http://schemas.microsoft.com/office/2006/metadata/properties" ma:root="true" ma:fieldsID="c8677a52c58c14444532e780a635a444" ns3:_="" ns4:_="">
    <xsd:import namespace="b693186a-479e-4f7f-a3a7-40d99c8083d0"/>
    <xsd:import namespace="dccca5a2-24f8-423d-91ca-43ebc2623c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3186a-479e-4f7f-a3a7-40d99c8083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ca5a2-24f8-423d-91ca-43ebc2623c4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693186a-479e-4f7f-a3a7-40d99c8083d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487769-9EA1-4A8D-80C6-290F7C9548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93186a-479e-4f7f-a3a7-40d99c8083d0"/>
    <ds:schemaRef ds:uri="dccca5a2-24f8-423d-91ca-43ebc2623c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282F1B-959E-4F36-81F1-211CD78FCFBC}">
  <ds:schemaRefs>
    <ds:schemaRef ds:uri="http://schemas.microsoft.com/office/2006/metadata/properties"/>
    <ds:schemaRef ds:uri="http://schemas.microsoft.com/office/infopath/2007/PartnerControls"/>
    <ds:schemaRef ds:uri="b693186a-479e-4f7f-a3a7-40d99c8083d0"/>
  </ds:schemaRefs>
</ds:datastoreItem>
</file>

<file path=customXml/itemProps3.xml><?xml version="1.0" encoding="utf-8"?>
<ds:datastoreItem xmlns:ds="http://schemas.openxmlformats.org/officeDocument/2006/customXml" ds:itemID="{7EFF2975-478F-41CB-A87F-A8B4BBA25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 2024 Budget</vt:lpstr>
      <vt:lpstr>Tax</vt:lpstr>
      <vt:lpstr>Rate Worksheet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Prari Blair</dc:creator>
  <cp:keywords/>
  <dc:description/>
  <cp:lastModifiedBy>Charley Curd</cp:lastModifiedBy>
  <cp:revision/>
  <dcterms:created xsi:type="dcterms:W3CDTF">2023-07-31T17:51:05Z</dcterms:created>
  <dcterms:modified xsi:type="dcterms:W3CDTF">2024-06-04T19:57:18Z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0x010100935491FD541A1E42BCC53296ACC10BDA</vt:lpwstr>
  </property>
</Properties>
</file>