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curd\Downloads\"/>
    </mc:Choice>
  </mc:AlternateContent>
  <xr:revisionPtr revIDLastSave="0" documentId="8_{18FEC1B1-1F97-4A69-B498-A8419DFAF256}" xr6:coauthVersionLast="47" xr6:coauthVersionMax="47" xr10:uidLastSave="{00000000-0000-0000-0000-000000000000}"/>
  <bookViews>
    <workbookView xWindow="1152" yWindow="1152" windowWidth="20172" windowHeight="10656" xr2:uid="{87B2F42A-F474-4BBA-8DF5-E229D219274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G41" i="1"/>
  <c r="G98" i="1"/>
  <c r="G99" i="1"/>
  <c r="C18" i="2"/>
  <c r="C16" i="2"/>
  <c r="C11" i="2"/>
  <c r="G22" i="1"/>
  <c r="C5" i="2"/>
  <c r="G12" i="1"/>
  <c r="G19" i="1"/>
  <c r="G109" i="1"/>
  <c r="G105" i="1"/>
  <c r="G103" i="1"/>
  <c r="H102" i="1"/>
  <c r="G101" i="1"/>
  <c r="I100" i="1"/>
  <c r="G97" i="1"/>
  <c r="I94" i="1"/>
  <c r="I93" i="1"/>
  <c r="G93" i="1"/>
  <c r="G92" i="1"/>
  <c r="G91" i="1"/>
  <c r="G90" i="1"/>
  <c r="G89" i="1"/>
  <c r="H87" i="1"/>
  <c r="H104" i="1" s="1"/>
  <c r="I86" i="1"/>
  <c r="G86" i="1"/>
  <c r="I85" i="1"/>
  <c r="G85" i="1"/>
  <c r="I84" i="1"/>
  <c r="G84" i="1"/>
  <c r="G83" i="1"/>
  <c r="I82" i="1"/>
  <c r="G82" i="1"/>
  <c r="I81" i="1"/>
  <c r="G81" i="1"/>
  <c r="I80" i="1"/>
  <c r="G80" i="1"/>
  <c r="I79" i="1"/>
  <c r="G79" i="1"/>
  <c r="G87" i="1" s="1"/>
  <c r="I87" i="1" s="1"/>
  <c r="I78" i="1"/>
  <c r="G78" i="1"/>
  <c r="H76" i="1"/>
  <c r="I75" i="1"/>
  <c r="G75" i="1"/>
  <c r="G73" i="1"/>
  <c r="I73" i="1" s="1"/>
  <c r="I72" i="1"/>
  <c r="G72" i="1"/>
  <c r="I71" i="1"/>
  <c r="G71" i="1"/>
  <c r="I70" i="1"/>
  <c r="G70" i="1"/>
  <c r="I69" i="1"/>
  <c r="G69" i="1"/>
  <c r="I68" i="1"/>
  <c r="I67" i="1"/>
  <c r="G67" i="1"/>
  <c r="I66" i="1"/>
  <c r="G65" i="1"/>
  <c r="I65" i="1" s="1"/>
  <c r="G64" i="1"/>
  <c r="I64" i="1" s="1"/>
  <c r="I63" i="1"/>
  <c r="G63" i="1"/>
  <c r="G62" i="1"/>
  <c r="I62" i="1" s="1"/>
  <c r="I61" i="1"/>
  <c r="G61" i="1"/>
  <c r="G60" i="1"/>
  <c r="I60" i="1" s="1"/>
  <c r="I59" i="1"/>
  <c r="G59" i="1"/>
  <c r="I58" i="1"/>
  <c r="G58" i="1"/>
  <c r="G57" i="1"/>
  <c r="I56" i="1"/>
  <c r="G56" i="1"/>
  <c r="I55" i="1"/>
  <c r="G55" i="1"/>
  <c r="I54" i="1"/>
  <c r="G54" i="1"/>
  <c r="I53" i="1"/>
  <c r="G53" i="1"/>
  <c r="G52" i="1"/>
  <c r="I52" i="1" s="1"/>
  <c r="I51" i="1"/>
  <c r="I50" i="1"/>
  <c r="G50" i="1"/>
  <c r="G49" i="1"/>
  <c r="G76" i="1" s="1"/>
  <c r="I76" i="1" s="1"/>
  <c r="I48" i="1"/>
  <c r="G48" i="1"/>
  <c r="I47" i="1"/>
  <c r="G47" i="1"/>
  <c r="H45" i="1"/>
  <c r="G45" i="1"/>
  <c r="I45" i="1" s="1"/>
  <c r="I44" i="1"/>
  <c r="G44" i="1"/>
  <c r="I43" i="1"/>
  <c r="G43" i="1"/>
  <c r="I42" i="1"/>
  <c r="I41" i="1"/>
  <c r="G40" i="1"/>
  <c r="I40" i="1" s="1"/>
  <c r="I39" i="1"/>
  <c r="I36" i="1"/>
  <c r="H24" i="1"/>
  <c r="I23" i="1"/>
  <c r="G23" i="1"/>
  <c r="I22" i="1"/>
  <c r="G21" i="1"/>
  <c r="G24" i="1" s="1"/>
  <c r="I24" i="1" s="1"/>
  <c r="G20" i="1"/>
  <c r="H19" i="1"/>
  <c r="G18" i="1"/>
  <c r="I19" i="1" s="1"/>
  <c r="I17" i="1"/>
  <c r="I16" i="1"/>
  <c r="G15" i="1"/>
  <c r="G13" i="1"/>
  <c r="H12" i="1"/>
  <c r="H106" i="1" s="1"/>
  <c r="G11" i="1"/>
  <c r="I10" i="1"/>
  <c r="G10" i="1"/>
  <c r="I9" i="1"/>
  <c r="G9" i="1"/>
  <c r="G8" i="1"/>
  <c r="I8" i="1" s="1"/>
  <c r="G7" i="1"/>
  <c r="I7" i="1" s="1"/>
  <c r="I6" i="1"/>
  <c r="I5" i="1"/>
  <c r="G102" i="1" l="1"/>
  <c r="I102" i="1" s="1"/>
  <c r="H107" i="1"/>
  <c r="G104" i="1"/>
  <c r="I104" i="1" s="1"/>
  <c r="I21" i="1"/>
  <c r="I49" i="1"/>
  <c r="I18" i="1"/>
  <c r="G106" i="1" l="1"/>
  <c r="I12" i="1"/>
  <c r="G107" i="1" l="1"/>
  <c r="I106" i="1"/>
</calcChain>
</file>

<file path=xl/sharedStrings.xml><?xml version="1.0" encoding="utf-8"?>
<sst xmlns="http://schemas.openxmlformats.org/spreadsheetml/2006/main" count="118" uniqueCount="116">
  <si>
    <t>Proposed FY 2026 Budget</t>
  </si>
  <si>
    <t>FY 2025 Budget</t>
  </si>
  <si>
    <t>Increase/Decrease</t>
  </si>
  <si>
    <t>Ordinary Income/Expense</t>
  </si>
  <si>
    <t>Income</t>
  </si>
  <si>
    <t>Tax Revenue</t>
  </si>
  <si>
    <t>Well Permits</t>
  </si>
  <si>
    <t>Interest Income</t>
  </si>
  <si>
    <t>Water Qualtiy Testing Fees</t>
  </si>
  <si>
    <t>USGS Gauge Station (BEC) &amp; (BC)</t>
  </si>
  <si>
    <t>Miscellaneous Income</t>
  </si>
  <si>
    <t>Designated Funds Well Monitoring and Water Availibility</t>
  </si>
  <si>
    <t>Total Income</t>
  </si>
  <si>
    <t>Gross Profit</t>
  </si>
  <si>
    <t>Expense</t>
  </si>
  <si>
    <t>Payroll Expense</t>
  </si>
  <si>
    <t>Staff Payroll  (Wages)</t>
  </si>
  <si>
    <t>Employee Health Insurance</t>
  </si>
  <si>
    <t>Retirement</t>
  </si>
  <si>
    <t>Total Payroll Expense</t>
  </si>
  <si>
    <t>Taxes and Fees</t>
  </si>
  <si>
    <t>Appraisal District</t>
  </si>
  <si>
    <t>Payroll Tax - Social Sec. &amp; Med</t>
  </si>
  <si>
    <t>State Unemployment - TWC</t>
  </si>
  <si>
    <t>Total Taxes and Fees</t>
  </si>
  <si>
    <t>Insurance</t>
  </si>
  <si>
    <t>Auto Liability</t>
  </si>
  <si>
    <t>Errors and Ommissions</t>
  </si>
  <si>
    <t>General Liability</t>
  </si>
  <si>
    <t>Property -  Equipment</t>
  </si>
  <si>
    <t>Property - Auto</t>
  </si>
  <si>
    <t>Property - Building</t>
  </si>
  <si>
    <t>Property Real &amp; Personal</t>
  </si>
  <si>
    <t>Surety Bond</t>
  </si>
  <si>
    <t>Workers Comp</t>
  </si>
  <si>
    <t>Total Insurance</t>
  </si>
  <si>
    <t>Prof. Services</t>
  </si>
  <si>
    <t>State Auditor</t>
  </si>
  <si>
    <t>Auditor (Annual)</t>
  </si>
  <si>
    <t>Bookkeeper</t>
  </si>
  <si>
    <t>Attorney / Legal</t>
  </si>
  <si>
    <t>Legislative Lobbying</t>
  </si>
  <si>
    <t>Technical Support - IT</t>
  </si>
  <si>
    <t>Technical Consulting</t>
  </si>
  <si>
    <t>Total Prof. Services</t>
  </si>
  <si>
    <t>Operating Expenses</t>
  </si>
  <si>
    <t>Bldg-Property Improv. &amp; Maint.</t>
  </si>
  <si>
    <t>Medina Lake Annex Office (rent)</t>
  </si>
  <si>
    <t>Computer Software &amp; Supplies</t>
  </si>
  <si>
    <t>Google Aps for Business</t>
  </si>
  <si>
    <t>ARC - GIS</t>
  </si>
  <si>
    <t>Dues, Fees &amp; Subscriptions</t>
  </si>
  <si>
    <t>Office Security</t>
  </si>
  <si>
    <t>Election</t>
  </si>
  <si>
    <t>Employee-Training,Cert.,Licens.</t>
  </si>
  <si>
    <t>Travel, Conference, Meetings</t>
  </si>
  <si>
    <t>Furniture</t>
  </si>
  <si>
    <t>Equipment &amp; Supplies</t>
  </si>
  <si>
    <t>Website</t>
  </si>
  <si>
    <t>Office Supplies</t>
  </si>
  <si>
    <t>Postage</t>
  </si>
  <si>
    <t>Water Quality-Conserv. Projects</t>
  </si>
  <si>
    <t>Clean River Program</t>
  </si>
  <si>
    <t>Illegal Dumping-Litter Aabate</t>
  </si>
  <si>
    <t>Water Test Supplies</t>
  </si>
  <si>
    <t xml:space="preserve">Aquifer Monitoring </t>
  </si>
  <si>
    <t>Well Logging &amp; Equipment</t>
  </si>
  <si>
    <t>Well Plugging</t>
  </si>
  <si>
    <t>ASR &amp; Water Catchment Projects</t>
  </si>
  <si>
    <t>Brush Control (e.g., Arundo Donax)</t>
  </si>
  <si>
    <t>Invasives (e.g., Zebra Mussels)</t>
  </si>
  <si>
    <t>Riparian Projects</t>
  </si>
  <si>
    <t>Name Change</t>
  </si>
  <si>
    <t>New Line Item</t>
  </si>
  <si>
    <t>Flood Preparedness Projects</t>
  </si>
  <si>
    <t>GMA-9 / DFC Compliance</t>
  </si>
  <si>
    <t>Total Operating Expenses</t>
  </si>
  <si>
    <t>Community Outreach</t>
  </si>
  <si>
    <t>Education &amp; Notices</t>
  </si>
  <si>
    <t>Bandera, Medina, Utopia, ISD</t>
  </si>
  <si>
    <t>Public Relations</t>
  </si>
  <si>
    <t>EYH - Training-Future Scientist</t>
  </si>
  <si>
    <t>Flood Awareness and Rainfall Program</t>
  </si>
  <si>
    <t>Flood Awareness Education</t>
  </si>
  <si>
    <t>Texas Water Foundation</t>
  </si>
  <si>
    <t>Medina River Clean Up</t>
  </si>
  <si>
    <t>Internship</t>
  </si>
  <si>
    <t>Total Community Outreach</t>
  </si>
  <si>
    <t>Utilities</t>
  </si>
  <si>
    <t>Electric</t>
  </si>
  <si>
    <t>Internet</t>
  </si>
  <si>
    <t>Telephone</t>
  </si>
  <si>
    <t>Water</t>
  </si>
  <si>
    <t>Utilities - Other</t>
  </si>
  <si>
    <t>Total Utilities</t>
  </si>
  <si>
    <t>Vehicle Expenses</t>
  </si>
  <si>
    <t>Gas</t>
  </si>
  <si>
    <t>Mileage reimbursement</t>
  </si>
  <si>
    <t>Repair &amp; Maintenance</t>
  </si>
  <si>
    <t>Vehicle Replacement</t>
  </si>
  <si>
    <t>Vehicle Loan Interest</t>
  </si>
  <si>
    <t>Vehicle Loan Payment</t>
  </si>
  <si>
    <t>Total Vehicle Expenses</t>
  </si>
  <si>
    <t>Total Expense</t>
  </si>
  <si>
    <t>Balance</t>
  </si>
  <si>
    <t>To / From Reserves</t>
  </si>
  <si>
    <t>*No Outstanding Debt Obligations</t>
  </si>
  <si>
    <t>*Estimated Tax Rate: $0.05000/$100</t>
  </si>
  <si>
    <t>* Adopted August, 2025</t>
  </si>
  <si>
    <r>
      <t xml:space="preserve">USGS - Gauge O&amp;M  </t>
    </r>
    <r>
      <rPr>
        <b/>
        <strike/>
        <sz val="11"/>
        <color rgb="FF000000"/>
        <rFont val="Calibri Light"/>
        <family val="2"/>
      </rPr>
      <t>Total</t>
    </r>
  </si>
  <si>
    <t>FICA</t>
  </si>
  <si>
    <t>medicare</t>
  </si>
  <si>
    <t>auto payments</t>
  </si>
  <si>
    <t>brush guard</t>
  </si>
  <si>
    <t>bed liner</t>
  </si>
  <si>
    <t xml:space="preserve">BCRAGD FY 2026 Approved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</si>
</sst>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b/>
      <sz val="11"/>
      <color theme="1"/>
      <name val="Calibri Light"/>
      <family val="2"/>
    </font>
    <font>
      <b/>
      <sz val="11"/>
      <color theme="0"/>
      <name val="Calibri Light"/>
      <family val="2"/>
    </font>
    <font>
      <b/>
      <strike/>
      <sz val="11"/>
      <color rgb="FF000000"/>
      <name val="Calibri Light"/>
      <family val="2"/>
    </font>
    <font>
      <b/>
      <sz val="1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3" fontId="2" fillId="3" borderId="1" xfId="0" applyNumberFormat="1" applyFont="1" applyFill="1" applyBorder="1" applyAlignment="1">
      <alignment horizontal="center" vertical="center" wrapText="1"/>
    </xf>
    <xf numFmtId="43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43" fontId="2" fillId="3" borderId="1" xfId="0" applyNumberFormat="1" applyFont="1" applyFill="1" applyBorder="1" applyAlignment="1">
      <alignment horizontal="right" wrapText="1"/>
    </xf>
    <xf numFmtId="43" fontId="2" fillId="3" borderId="2" xfId="0" applyNumberFormat="1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right" wrapText="1"/>
    </xf>
    <xf numFmtId="49" fontId="2" fillId="4" borderId="0" xfId="0" applyNumberFormat="1" applyFont="1" applyFill="1"/>
    <xf numFmtId="0" fontId="2" fillId="4" borderId="2" xfId="0" applyFont="1" applyFill="1" applyBorder="1"/>
    <xf numFmtId="9" fontId="3" fillId="4" borderId="2" xfId="0" applyNumberFormat="1" applyFont="1" applyFill="1" applyBorder="1" applyAlignment="1">
      <alignment horizontal="right" wrapText="1"/>
    </xf>
    <xf numFmtId="164" fontId="2" fillId="0" borderId="0" xfId="0" applyNumberFormat="1" applyFont="1"/>
    <xf numFmtId="164" fontId="4" fillId="0" borderId="2" xfId="1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9" fontId="3" fillId="0" borderId="2" xfId="0" applyNumberFormat="1" applyFont="1" applyBorder="1" applyAlignment="1">
      <alignment horizontal="right"/>
    </xf>
    <xf numFmtId="164" fontId="4" fillId="5" borderId="2" xfId="1" applyNumberFormat="1" applyFont="1" applyFill="1" applyBorder="1" applyAlignment="1">
      <alignment horizontal="right"/>
    </xf>
    <xf numFmtId="9" fontId="4" fillId="5" borderId="2" xfId="2" applyFont="1" applyFill="1" applyBorder="1" applyAlignment="1">
      <alignment horizontal="right"/>
    </xf>
    <xf numFmtId="164" fontId="2" fillId="4" borderId="0" xfId="0" applyNumberFormat="1" applyFont="1" applyFill="1"/>
    <xf numFmtId="164" fontId="2" fillId="4" borderId="2" xfId="0" applyNumberFormat="1" applyFont="1" applyFill="1" applyBorder="1"/>
    <xf numFmtId="9" fontId="3" fillId="4" borderId="2" xfId="0" applyNumberFormat="1" applyFont="1" applyFill="1" applyBorder="1" applyAlignment="1">
      <alignment horizontal="right"/>
    </xf>
    <xf numFmtId="9" fontId="4" fillId="5" borderId="2" xfId="1" applyNumberFormat="1" applyFont="1" applyFill="1" applyBorder="1" applyAlignment="1">
      <alignment horizontal="right"/>
    </xf>
    <xf numFmtId="0" fontId="2" fillId="0" borderId="2" xfId="0" applyFont="1" applyBorder="1"/>
    <xf numFmtId="164" fontId="4" fillId="5" borderId="1" xfId="1" applyNumberFormat="1" applyFont="1" applyFill="1" applyBorder="1" applyAlignment="1">
      <alignment horizontal="right"/>
    </xf>
    <xf numFmtId="164" fontId="2" fillId="0" borderId="3" xfId="0" applyNumberFormat="1" applyFont="1" applyBorder="1"/>
    <xf numFmtId="164" fontId="2" fillId="0" borderId="2" xfId="1" applyNumberFormat="1" applyFont="1" applyBorder="1"/>
    <xf numFmtId="49" fontId="2" fillId="2" borderId="0" xfId="0" applyNumberFormat="1" applyFont="1" applyFill="1"/>
    <xf numFmtId="164" fontId="2" fillId="2" borderId="0" xfId="0" applyNumberFormat="1" applyFont="1" applyFill="1"/>
    <xf numFmtId="49" fontId="2" fillId="0" borderId="0" xfId="0" quotePrefix="1" applyNumberFormat="1" applyFont="1"/>
    <xf numFmtId="49" fontId="2" fillId="0" borderId="0" xfId="0" applyNumberFormat="1" applyFont="1" applyAlignment="1">
      <alignment horizontal="left" indent="3"/>
    </xf>
    <xf numFmtId="49" fontId="2" fillId="2" borderId="0" xfId="0" applyNumberFormat="1" applyFont="1" applyFill="1" applyAlignment="1">
      <alignment horizontal="left" indent="3"/>
    </xf>
    <xf numFmtId="0" fontId="2" fillId="0" borderId="0" xfId="0" applyFont="1"/>
    <xf numFmtId="0" fontId="2" fillId="0" borderId="0" xfId="0" quotePrefix="1" applyFont="1" applyAlignment="1">
      <alignment horizontal="left" indent="3"/>
    </xf>
    <xf numFmtId="164" fontId="7" fillId="0" borderId="2" xfId="1" applyNumberFormat="1" applyFont="1" applyBorder="1" applyAlignment="1"/>
    <xf numFmtId="0" fontId="2" fillId="0" borderId="4" xfId="0" quotePrefix="1" applyFont="1" applyBorder="1" applyAlignment="1">
      <alignment horizontal="left" indent="3"/>
    </xf>
    <xf numFmtId="164" fontId="7" fillId="0" borderId="4" xfId="1" applyNumberFormat="1" applyFont="1" applyBorder="1" applyAlignment="1"/>
    <xf numFmtId="0" fontId="2" fillId="2" borderId="0" xfId="0" applyFont="1" applyFill="1"/>
    <xf numFmtId="44" fontId="2" fillId="0" borderId="0" xfId="1" applyFont="1" applyBorder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5" fillId="6" borderId="0" xfId="0" applyNumberFormat="1" applyFont="1" applyFill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180A-496E-48CE-B5E9-F81C74E6378F}">
  <dimension ref="A1:I112"/>
  <sheetViews>
    <sheetView tabSelected="1" topLeftCell="A187" workbookViewId="0">
      <selection activeCell="L2" sqref="L2"/>
    </sheetView>
  </sheetViews>
  <sheetFormatPr defaultRowHeight="14.4" x14ac:dyDescent="0.3"/>
  <cols>
    <col min="6" max="6" width="35.77734375" bestFit="1" customWidth="1"/>
    <col min="7" max="8" width="12.33203125" bestFit="1" customWidth="1"/>
    <col min="9" max="9" width="9.77734375" customWidth="1"/>
  </cols>
  <sheetData>
    <row r="1" spans="1:9" x14ac:dyDescent="0.3">
      <c r="A1" s="1"/>
      <c r="B1" s="1"/>
      <c r="C1" s="1"/>
      <c r="D1" s="1"/>
      <c r="E1" s="2"/>
      <c r="F1" s="2"/>
      <c r="G1" s="39" t="s">
        <v>115</v>
      </c>
      <c r="H1" s="39"/>
      <c r="I1" s="39"/>
    </row>
    <row r="2" spans="1:9" ht="43.2" x14ac:dyDescent="0.3">
      <c r="A2" s="2"/>
      <c r="B2" s="2"/>
      <c r="C2" s="2"/>
      <c r="D2" s="2"/>
      <c r="E2" s="2"/>
      <c r="F2" s="2"/>
      <c r="G2" s="3" t="s">
        <v>0</v>
      </c>
      <c r="H2" s="4" t="s">
        <v>1</v>
      </c>
      <c r="I2" s="5" t="s">
        <v>2</v>
      </c>
    </row>
    <row r="3" spans="1:9" x14ac:dyDescent="0.3">
      <c r="A3" s="1"/>
      <c r="B3" s="1" t="s">
        <v>3</v>
      </c>
      <c r="C3" s="1"/>
      <c r="D3" s="1"/>
      <c r="E3" s="2"/>
      <c r="F3" s="2"/>
      <c r="G3" s="6"/>
      <c r="H3" s="7"/>
      <c r="I3" s="8"/>
    </row>
    <row r="4" spans="1:9" x14ac:dyDescent="0.3">
      <c r="A4" s="1"/>
      <c r="B4" s="1"/>
      <c r="C4" s="1"/>
      <c r="D4" s="9" t="s">
        <v>4</v>
      </c>
      <c r="E4" s="9"/>
      <c r="F4" s="9"/>
      <c r="G4" s="9"/>
      <c r="H4" s="10"/>
      <c r="I4" s="11"/>
    </row>
    <row r="5" spans="1:9" x14ac:dyDescent="0.3">
      <c r="A5" s="1"/>
      <c r="B5" s="1"/>
      <c r="C5" s="1"/>
      <c r="D5" s="1"/>
      <c r="E5" s="1" t="s">
        <v>5</v>
      </c>
      <c r="F5" s="1"/>
      <c r="G5" s="12">
        <v>2161800</v>
      </c>
      <c r="H5" s="13">
        <v>1620000</v>
      </c>
      <c r="I5" s="14">
        <f>(G5-H5)/H5</f>
        <v>0.33444444444444443</v>
      </c>
    </row>
    <row r="6" spans="1:9" x14ac:dyDescent="0.3">
      <c r="A6" s="1"/>
      <c r="B6" s="1"/>
      <c r="C6" s="1"/>
      <c r="D6" s="1"/>
      <c r="E6" s="1" t="s">
        <v>6</v>
      </c>
      <c r="F6" s="1"/>
      <c r="G6" s="12">
        <v>50000</v>
      </c>
      <c r="H6" s="15">
        <v>44000</v>
      </c>
      <c r="I6" s="16">
        <f t="shared" ref="I6:I10" si="0">(G6-H6)/H6</f>
        <v>0.13636363636363635</v>
      </c>
    </row>
    <row r="7" spans="1:9" x14ac:dyDescent="0.3">
      <c r="A7" s="1"/>
      <c r="B7" s="1"/>
      <c r="C7" s="1"/>
      <c r="D7" s="1"/>
      <c r="E7" s="1" t="s">
        <v>7</v>
      </c>
      <c r="F7" s="1"/>
      <c r="G7" s="12">
        <f t="shared" ref="G7:G70" si="1">H7</f>
        <v>1000</v>
      </c>
      <c r="H7" s="15">
        <v>1000</v>
      </c>
      <c r="I7" s="16">
        <f t="shared" si="0"/>
        <v>0</v>
      </c>
    </row>
    <row r="8" spans="1:9" x14ac:dyDescent="0.3">
      <c r="A8" s="1"/>
      <c r="B8" s="1"/>
      <c r="C8" s="1"/>
      <c r="D8" s="1"/>
      <c r="E8" s="1" t="s">
        <v>8</v>
      </c>
      <c r="F8" s="1"/>
      <c r="G8" s="12">
        <f t="shared" si="1"/>
        <v>4000</v>
      </c>
      <c r="H8" s="15">
        <v>4000</v>
      </c>
      <c r="I8" s="16">
        <f t="shared" si="0"/>
        <v>0</v>
      </c>
    </row>
    <row r="9" spans="1:9" x14ac:dyDescent="0.3">
      <c r="A9" s="1"/>
      <c r="B9" s="1"/>
      <c r="C9" s="1"/>
      <c r="D9" s="1"/>
      <c r="E9" s="1" t="s">
        <v>9</v>
      </c>
      <c r="F9" s="1"/>
      <c r="G9" s="12">
        <f t="shared" si="1"/>
        <v>6800</v>
      </c>
      <c r="H9" s="15">
        <v>6800</v>
      </c>
      <c r="I9" s="16">
        <f t="shared" si="0"/>
        <v>0</v>
      </c>
    </row>
    <row r="10" spans="1:9" x14ac:dyDescent="0.3">
      <c r="A10" s="1"/>
      <c r="B10" s="1"/>
      <c r="C10" s="1"/>
      <c r="D10" s="1"/>
      <c r="E10" s="1" t="s">
        <v>10</v>
      </c>
      <c r="F10" s="1"/>
      <c r="G10" s="12">
        <f t="shared" si="1"/>
        <v>2500</v>
      </c>
      <c r="H10" s="15">
        <v>2500</v>
      </c>
      <c r="I10" s="16">
        <f t="shared" si="0"/>
        <v>0</v>
      </c>
    </row>
    <row r="11" spans="1:9" x14ac:dyDescent="0.3">
      <c r="A11" s="1"/>
      <c r="B11" s="1"/>
      <c r="C11" s="1"/>
      <c r="D11" s="1"/>
      <c r="E11" s="40" t="s">
        <v>11</v>
      </c>
      <c r="F11" s="40"/>
      <c r="G11" s="12">
        <f t="shared" si="1"/>
        <v>0</v>
      </c>
      <c r="H11" s="15">
        <v>0</v>
      </c>
      <c r="I11" s="16"/>
    </row>
    <row r="12" spans="1:9" x14ac:dyDescent="0.3">
      <c r="A12" s="1"/>
      <c r="B12" s="1"/>
      <c r="C12" s="1"/>
      <c r="D12" s="1" t="s">
        <v>12</v>
      </c>
      <c r="E12" s="1"/>
      <c r="F12" s="1"/>
      <c r="G12" s="17">
        <f>SUM(G5:G11)</f>
        <v>2226100</v>
      </c>
      <c r="H12" s="17">
        <f>SUM(H5:H11)</f>
        <v>1678300</v>
      </c>
      <c r="I12" s="18">
        <f>(G12-H12)/H12</f>
        <v>0.32640171602216528</v>
      </c>
    </row>
    <row r="13" spans="1:9" x14ac:dyDescent="0.3">
      <c r="A13" s="1"/>
      <c r="B13" s="1"/>
      <c r="C13" s="1" t="s">
        <v>13</v>
      </c>
      <c r="D13" s="1"/>
      <c r="E13" s="1"/>
      <c r="F13" s="1"/>
      <c r="G13" s="12">
        <f t="shared" si="1"/>
        <v>0</v>
      </c>
      <c r="H13" s="15"/>
      <c r="I13" s="16"/>
    </row>
    <row r="14" spans="1:9" x14ac:dyDescent="0.3">
      <c r="A14" s="1"/>
      <c r="B14" s="1"/>
      <c r="C14" s="1"/>
      <c r="D14" s="1" t="s">
        <v>14</v>
      </c>
      <c r="E14" s="1"/>
      <c r="F14" s="1"/>
      <c r="G14" s="12"/>
      <c r="H14" s="15"/>
      <c r="I14" s="16"/>
    </row>
    <row r="15" spans="1:9" x14ac:dyDescent="0.3">
      <c r="A15" s="1"/>
      <c r="B15" s="1"/>
      <c r="C15" s="1"/>
      <c r="D15" s="1"/>
      <c r="E15" s="9" t="s">
        <v>15</v>
      </c>
      <c r="F15" s="9"/>
      <c r="G15" s="19">
        <f t="shared" si="1"/>
        <v>0</v>
      </c>
      <c r="H15" s="20"/>
      <c r="I15" s="21"/>
    </row>
    <row r="16" spans="1:9" x14ac:dyDescent="0.3">
      <c r="A16" s="1"/>
      <c r="B16" s="1"/>
      <c r="C16" s="1"/>
      <c r="D16" s="1"/>
      <c r="E16" s="1"/>
      <c r="F16" s="1" t="s">
        <v>16</v>
      </c>
      <c r="G16" s="12">
        <v>921000</v>
      </c>
      <c r="H16" s="15">
        <v>813500</v>
      </c>
      <c r="I16" s="16">
        <f>(G16-H16)/H16</f>
        <v>0.13214505224339274</v>
      </c>
    </row>
    <row r="17" spans="1:9" x14ac:dyDescent="0.3">
      <c r="A17" s="1"/>
      <c r="B17" s="1"/>
      <c r="C17" s="1"/>
      <c r="D17" s="1"/>
      <c r="E17" s="1"/>
      <c r="F17" s="1" t="s">
        <v>17</v>
      </c>
      <c r="G17" s="12">
        <v>170000</v>
      </c>
      <c r="H17" s="15">
        <v>155000</v>
      </c>
      <c r="I17" s="16">
        <f>(G17-H17)/H17</f>
        <v>9.6774193548387094E-2</v>
      </c>
    </row>
    <row r="18" spans="1:9" x14ac:dyDescent="0.3">
      <c r="A18" s="1"/>
      <c r="B18" s="1"/>
      <c r="C18" s="1"/>
      <c r="D18" s="1"/>
      <c r="E18" s="1"/>
      <c r="F18" s="1" t="s">
        <v>18</v>
      </c>
      <c r="G18" s="12">
        <f t="shared" si="1"/>
        <v>32400</v>
      </c>
      <c r="H18" s="15">
        <v>32400</v>
      </c>
      <c r="I18" s="16">
        <f>(G18-H18)/H18</f>
        <v>0</v>
      </c>
    </row>
    <row r="19" spans="1:9" x14ac:dyDescent="0.3">
      <c r="A19" s="1"/>
      <c r="B19" s="1"/>
      <c r="C19" s="1"/>
      <c r="D19" s="1"/>
      <c r="E19" s="1" t="s">
        <v>19</v>
      </c>
      <c r="F19" s="1"/>
      <c r="G19" s="17">
        <f>SUM(G16:G18)</f>
        <v>1123400</v>
      </c>
      <c r="H19" s="17">
        <f>SUM(H16:H18)</f>
        <v>1000900</v>
      </c>
      <c r="I19" s="22">
        <f>(G19-H19)/H19</f>
        <v>0.1223898491357778</v>
      </c>
    </row>
    <row r="20" spans="1:9" x14ac:dyDescent="0.3">
      <c r="A20" s="1"/>
      <c r="B20" s="1"/>
      <c r="C20" s="1"/>
      <c r="D20" s="1"/>
      <c r="E20" s="9" t="s">
        <v>20</v>
      </c>
      <c r="F20" s="9"/>
      <c r="G20" s="19">
        <f t="shared" si="1"/>
        <v>0</v>
      </c>
      <c r="H20" s="10"/>
      <c r="I20" s="21"/>
    </row>
    <row r="21" spans="1:9" x14ac:dyDescent="0.3">
      <c r="A21" s="1"/>
      <c r="B21" s="1"/>
      <c r="C21" s="1"/>
      <c r="D21" s="1"/>
      <c r="E21" s="1"/>
      <c r="F21" s="1" t="s">
        <v>21</v>
      </c>
      <c r="G21" s="12">
        <f t="shared" si="1"/>
        <v>35000</v>
      </c>
      <c r="H21" s="15">
        <v>35000</v>
      </c>
      <c r="I21" s="16">
        <f>(G21-H21)/H21</f>
        <v>0</v>
      </c>
    </row>
    <row r="22" spans="1:9" x14ac:dyDescent="0.3">
      <c r="A22" s="1"/>
      <c r="B22" s="1"/>
      <c r="C22" s="1"/>
      <c r="D22" s="1"/>
      <c r="E22" s="1"/>
      <c r="F22" s="1" t="s">
        <v>22</v>
      </c>
      <c r="G22" s="12">
        <f>H22+8100</f>
        <v>70500</v>
      </c>
      <c r="H22" s="15">
        <v>62400</v>
      </c>
      <c r="I22" s="16">
        <f>(G22-H22)/H22</f>
        <v>0.12980769230769232</v>
      </c>
    </row>
    <row r="23" spans="1:9" x14ac:dyDescent="0.3">
      <c r="A23" s="1"/>
      <c r="B23" s="1"/>
      <c r="C23" s="1"/>
      <c r="D23" s="1"/>
      <c r="E23" s="1"/>
      <c r="F23" s="1" t="s">
        <v>23</v>
      </c>
      <c r="G23" s="12">
        <f t="shared" si="1"/>
        <v>2000</v>
      </c>
      <c r="H23" s="15">
        <v>2000</v>
      </c>
      <c r="I23" s="16">
        <f>(G23-H23)/H23</f>
        <v>0</v>
      </c>
    </row>
    <row r="24" spans="1:9" x14ac:dyDescent="0.3">
      <c r="A24" s="1"/>
      <c r="B24" s="1"/>
      <c r="C24" s="1"/>
      <c r="D24" s="1"/>
      <c r="E24" s="1" t="s">
        <v>24</v>
      </c>
      <c r="F24" s="1"/>
      <c r="G24" s="17">
        <f>SUM(G21:G23)</f>
        <v>107500</v>
      </c>
      <c r="H24" s="17">
        <f>SUM(H21:H23)</f>
        <v>99400</v>
      </c>
      <c r="I24" s="18">
        <f>(G24-H24)/H24</f>
        <v>8.1488933601609664E-2</v>
      </c>
    </row>
    <row r="25" spans="1:9" x14ac:dyDescent="0.3">
      <c r="A25" s="1"/>
      <c r="B25" s="1"/>
      <c r="C25" s="1"/>
      <c r="D25" s="1"/>
      <c r="E25" s="9" t="s">
        <v>25</v>
      </c>
      <c r="F25" s="9"/>
      <c r="G25" s="19"/>
      <c r="H25" s="10"/>
      <c r="I25" s="21"/>
    </row>
    <row r="26" spans="1:9" x14ac:dyDescent="0.3">
      <c r="A26" s="1"/>
      <c r="B26" s="1"/>
      <c r="C26" s="1"/>
      <c r="D26" s="1"/>
      <c r="E26" s="1"/>
      <c r="F26" s="1" t="s">
        <v>26</v>
      </c>
      <c r="G26" s="12"/>
      <c r="H26" s="23"/>
      <c r="I26" s="16"/>
    </row>
    <row r="27" spans="1:9" x14ac:dyDescent="0.3">
      <c r="A27" s="1"/>
      <c r="B27" s="1"/>
      <c r="C27" s="1"/>
      <c r="D27" s="1"/>
      <c r="E27" s="1"/>
      <c r="F27" s="1" t="s">
        <v>27</v>
      </c>
      <c r="G27" s="12"/>
      <c r="H27" s="23"/>
      <c r="I27" s="16"/>
    </row>
    <row r="28" spans="1:9" x14ac:dyDescent="0.3">
      <c r="A28" s="1"/>
      <c r="B28" s="1"/>
      <c r="C28" s="1"/>
      <c r="D28" s="1"/>
      <c r="E28" s="1"/>
      <c r="F28" s="1" t="s">
        <v>28</v>
      </c>
      <c r="G28" s="12"/>
      <c r="H28" s="23"/>
      <c r="I28" s="16"/>
    </row>
    <row r="29" spans="1:9" x14ac:dyDescent="0.3">
      <c r="A29" s="1"/>
      <c r="B29" s="1"/>
      <c r="C29" s="1"/>
      <c r="D29" s="1"/>
      <c r="E29" s="1"/>
      <c r="F29" s="1" t="s">
        <v>29</v>
      </c>
      <c r="G29" s="12"/>
      <c r="H29" s="23"/>
      <c r="I29" s="16"/>
    </row>
    <row r="30" spans="1:9" x14ac:dyDescent="0.3">
      <c r="A30" s="1"/>
      <c r="B30" s="1"/>
      <c r="C30" s="1"/>
      <c r="D30" s="1"/>
      <c r="E30" s="1"/>
      <c r="F30" s="1" t="s">
        <v>30</v>
      </c>
      <c r="G30" s="12"/>
      <c r="H30" s="23"/>
      <c r="I30" s="16"/>
    </row>
    <row r="31" spans="1:9" x14ac:dyDescent="0.3">
      <c r="A31" s="1"/>
      <c r="B31" s="1"/>
      <c r="C31" s="1"/>
      <c r="D31" s="1"/>
      <c r="E31" s="1"/>
      <c r="F31" s="1" t="s">
        <v>31</v>
      </c>
      <c r="G31" s="12"/>
      <c r="H31" s="23"/>
      <c r="I31" s="16"/>
    </row>
    <row r="32" spans="1:9" x14ac:dyDescent="0.3">
      <c r="A32" s="1"/>
      <c r="B32" s="1"/>
      <c r="C32" s="1"/>
      <c r="D32" s="1"/>
      <c r="E32" s="1"/>
      <c r="F32" s="1" t="s">
        <v>32</v>
      </c>
      <c r="G32" s="12"/>
      <c r="H32" s="23"/>
      <c r="I32" s="16"/>
    </row>
    <row r="33" spans="1:9" x14ac:dyDescent="0.3">
      <c r="A33" s="1"/>
      <c r="B33" s="1"/>
      <c r="C33" s="1"/>
      <c r="D33" s="1"/>
      <c r="E33" s="1"/>
      <c r="F33" s="1" t="s">
        <v>33</v>
      </c>
      <c r="G33" s="12"/>
      <c r="H33" s="23"/>
      <c r="I33" s="16"/>
    </row>
    <row r="34" spans="1:9" x14ac:dyDescent="0.3">
      <c r="A34" s="1"/>
      <c r="B34" s="1"/>
      <c r="C34" s="1"/>
      <c r="D34" s="1"/>
      <c r="E34" s="1"/>
      <c r="F34" s="1" t="s">
        <v>34</v>
      </c>
      <c r="G34" s="12"/>
      <c r="H34" s="23"/>
      <c r="I34" s="16"/>
    </row>
    <row r="35" spans="1:9" x14ac:dyDescent="0.3">
      <c r="A35" s="1"/>
      <c r="B35" s="1"/>
      <c r="C35" s="1"/>
      <c r="D35" s="1"/>
      <c r="E35" s="1"/>
      <c r="F35" s="1"/>
      <c r="G35" s="12"/>
      <c r="H35" s="23"/>
      <c r="I35" s="16"/>
    </row>
    <row r="36" spans="1:9" x14ac:dyDescent="0.3">
      <c r="A36" s="1"/>
      <c r="B36" s="1"/>
      <c r="C36" s="1"/>
      <c r="D36" s="1"/>
      <c r="E36" s="1" t="s">
        <v>35</v>
      </c>
      <c r="F36" s="1"/>
      <c r="G36" s="24">
        <v>13500</v>
      </c>
      <c r="H36" s="17">
        <v>12500</v>
      </c>
      <c r="I36" s="22">
        <f>(G36-H36)/H36</f>
        <v>0.08</v>
      </c>
    </row>
    <row r="37" spans="1:9" x14ac:dyDescent="0.3">
      <c r="A37" s="1"/>
      <c r="B37" s="1"/>
      <c r="C37" s="1"/>
      <c r="D37" s="1"/>
      <c r="E37" s="9" t="s">
        <v>36</v>
      </c>
      <c r="F37" s="9"/>
      <c r="G37" s="19"/>
      <c r="H37" s="10"/>
      <c r="I37" s="21"/>
    </row>
    <row r="38" spans="1:9" x14ac:dyDescent="0.3">
      <c r="A38" s="1"/>
      <c r="B38" s="1"/>
      <c r="C38" s="1"/>
      <c r="D38" s="1"/>
      <c r="E38" s="1"/>
      <c r="F38" s="1" t="s">
        <v>37</v>
      </c>
      <c r="G38" s="25">
        <v>0</v>
      </c>
      <c r="H38" s="12">
        <v>0</v>
      </c>
      <c r="I38" s="16"/>
    </row>
    <row r="39" spans="1:9" x14ac:dyDescent="0.3">
      <c r="A39" s="1"/>
      <c r="B39" s="1"/>
      <c r="C39" s="1"/>
      <c r="D39" s="1"/>
      <c r="E39" s="1"/>
      <c r="F39" s="1" t="s">
        <v>38</v>
      </c>
      <c r="G39" s="12">
        <v>7000</v>
      </c>
      <c r="H39" s="26">
        <v>6400</v>
      </c>
      <c r="I39" s="16">
        <f t="shared" ref="I39:I45" si="2">(G39-H39)/H39</f>
        <v>9.375E-2</v>
      </c>
    </row>
    <row r="40" spans="1:9" x14ac:dyDescent="0.3">
      <c r="A40" s="1"/>
      <c r="B40" s="1"/>
      <c r="C40" s="1"/>
      <c r="D40" s="1"/>
      <c r="E40" s="1"/>
      <c r="F40" s="1" t="s">
        <v>39</v>
      </c>
      <c r="G40" s="12">
        <f t="shared" si="1"/>
        <v>12000</v>
      </c>
      <c r="H40" s="26">
        <v>12000</v>
      </c>
      <c r="I40" s="16">
        <f t="shared" si="2"/>
        <v>0</v>
      </c>
    </row>
    <row r="41" spans="1:9" x14ac:dyDescent="0.3">
      <c r="A41" s="1"/>
      <c r="B41" s="1"/>
      <c r="C41" s="1"/>
      <c r="D41" s="1"/>
      <c r="E41" s="1"/>
      <c r="F41" s="27" t="s">
        <v>40</v>
      </c>
      <c r="G41" s="28">
        <f>225000+50100</f>
        <v>275100</v>
      </c>
      <c r="H41" s="26">
        <v>128000</v>
      </c>
      <c r="I41" s="16">
        <f t="shared" si="2"/>
        <v>1.14921875</v>
      </c>
    </row>
    <row r="42" spans="1:9" x14ac:dyDescent="0.3">
      <c r="A42" s="1"/>
      <c r="B42" s="1"/>
      <c r="C42" s="1"/>
      <c r="D42" s="1"/>
      <c r="E42" s="1"/>
      <c r="F42" s="1" t="s">
        <v>41</v>
      </c>
      <c r="G42" s="12">
        <v>35000</v>
      </c>
      <c r="H42" s="26">
        <v>30000</v>
      </c>
      <c r="I42" s="16">
        <f t="shared" si="2"/>
        <v>0.16666666666666666</v>
      </c>
    </row>
    <row r="43" spans="1:9" x14ac:dyDescent="0.3">
      <c r="A43" s="1"/>
      <c r="B43" s="1"/>
      <c r="C43" s="1"/>
      <c r="D43" s="1"/>
      <c r="E43" s="1"/>
      <c r="F43" s="1" t="s">
        <v>42</v>
      </c>
      <c r="G43" s="12">
        <f t="shared" si="1"/>
        <v>18000</v>
      </c>
      <c r="H43" s="26">
        <v>18000</v>
      </c>
      <c r="I43" s="16">
        <f t="shared" si="2"/>
        <v>0</v>
      </c>
    </row>
    <row r="44" spans="1:9" x14ac:dyDescent="0.3">
      <c r="A44" s="1"/>
      <c r="B44" s="1"/>
      <c r="C44" s="1"/>
      <c r="D44" s="1"/>
      <c r="E44" s="1"/>
      <c r="F44" s="1" t="s">
        <v>43</v>
      </c>
      <c r="G44" s="12">
        <f t="shared" si="1"/>
        <v>15000</v>
      </c>
      <c r="H44" s="26">
        <v>15000</v>
      </c>
      <c r="I44" s="16">
        <f t="shared" si="2"/>
        <v>0</v>
      </c>
    </row>
    <row r="45" spans="1:9" x14ac:dyDescent="0.3">
      <c r="A45" s="1"/>
      <c r="B45" s="1"/>
      <c r="C45" s="1"/>
      <c r="D45" s="1"/>
      <c r="E45" s="1" t="s">
        <v>44</v>
      </c>
      <c r="F45" s="1"/>
      <c r="G45" s="17">
        <f>SUM(G38:G44)</f>
        <v>362100</v>
      </c>
      <c r="H45" s="17">
        <f>SUM(H38:H44)</f>
        <v>209400</v>
      </c>
      <c r="I45" s="18">
        <f t="shared" si="2"/>
        <v>0.72922636103151861</v>
      </c>
    </row>
    <row r="46" spans="1:9" x14ac:dyDescent="0.3">
      <c r="A46" s="1"/>
      <c r="B46" s="1"/>
      <c r="C46" s="1"/>
      <c r="D46" s="1"/>
      <c r="E46" s="9" t="s">
        <v>45</v>
      </c>
      <c r="F46" s="9"/>
      <c r="G46" s="19"/>
      <c r="H46" s="10"/>
      <c r="I46" s="21"/>
    </row>
    <row r="47" spans="1:9" x14ac:dyDescent="0.3">
      <c r="A47" s="1"/>
      <c r="B47" s="1"/>
      <c r="C47" s="1"/>
      <c r="D47" s="1"/>
      <c r="E47" s="1"/>
      <c r="F47" s="1" t="s">
        <v>46</v>
      </c>
      <c r="G47" s="12">
        <f t="shared" si="1"/>
        <v>20000</v>
      </c>
      <c r="H47" s="26">
        <v>20000</v>
      </c>
      <c r="I47" s="16">
        <f t="shared" ref="I47:I56" si="3">(G47-H47)/H47</f>
        <v>0</v>
      </c>
    </row>
    <row r="48" spans="1:9" x14ac:dyDescent="0.3">
      <c r="A48" s="1"/>
      <c r="B48" s="1"/>
      <c r="C48" s="1"/>
      <c r="D48" s="1"/>
      <c r="E48" s="1"/>
      <c r="F48" s="1" t="s">
        <v>47</v>
      </c>
      <c r="G48" s="12">
        <f t="shared" si="1"/>
        <v>9600</v>
      </c>
      <c r="H48" s="26">
        <v>9600</v>
      </c>
      <c r="I48" s="16">
        <f t="shared" si="3"/>
        <v>0</v>
      </c>
    </row>
    <row r="49" spans="1:9" x14ac:dyDescent="0.3">
      <c r="A49" s="1"/>
      <c r="B49" s="1"/>
      <c r="C49" s="1"/>
      <c r="D49" s="1"/>
      <c r="E49" s="1"/>
      <c r="F49" s="1" t="s">
        <v>48</v>
      </c>
      <c r="G49" s="12">
        <f t="shared" si="1"/>
        <v>10000</v>
      </c>
      <c r="H49" s="26">
        <v>10000</v>
      </c>
      <c r="I49" s="16">
        <f t="shared" si="3"/>
        <v>0</v>
      </c>
    </row>
    <row r="50" spans="1:9" x14ac:dyDescent="0.3">
      <c r="A50" s="1"/>
      <c r="B50" s="1"/>
      <c r="C50" s="1"/>
      <c r="D50" s="1"/>
      <c r="E50" s="1"/>
      <c r="F50" s="1" t="s">
        <v>49</v>
      </c>
      <c r="G50" s="12">
        <f t="shared" si="1"/>
        <v>3000</v>
      </c>
      <c r="H50" s="26">
        <v>3000</v>
      </c>
      <c r="I50" s="16">
        <f t="shared" si="3"/>
        <v>0</v>
      </c>
    </row>
    <row r="51" spans="1:9" x14ac:dyDescent="0.3">
      <c r="A51" s="1"/>
      <c r="B51" s="1"/>
      <c r="C51" s="1"/>
      <c r="D51" s="1"/>
      <c r="E51" s="1"/>
      <c r="F51" s="1" t="s">
        <v>50</v>
      </c>
      <c r="G51" s="12">
        <v>5000</v>
      </c>
      <c r="H51" s="26">
        <v>5000</v>
      </c>
      <c r="I51" s="16">
        <f t="shared" si="3"/>
        <v>0</v>
      </c>
    </row>
    <row r="52" spans="1:9" x14ac:dyDescent="0.3">
      <c r="A52" s="1"/>
      <c r="B52" s="1"/>
      <c r="C52" s="1"/>
      <c r="D52" s="1"/>
      <c r="E52" s="1"/>
      <c r="F52" s="1" t="s">
        <v>51</v>
      </c>
      <c r="G52" s="12">
        <f t="shared" si="1"/>
        <v>6000</v>
      </c>
      <c r="H52" s="26">
        <v>6000</v>
      </c>
      <c r="I52" s="16">
        <f t="shared" si="3"/>
        <v>0</v>
      </c>
    </row>
    <row r="53" spans="1:9" x14ac:dyDescent="0.3">
      <c r="A53" s="1"/>
      <c r="B53" s="1"/>
      <c r="C53" s="1"/>
      <c r="D53" s="1"/>
      <c r="E53" s="1"/>
      <c r="F53" s="1" t="s">
        <v>52</v>
      </c>
      <c r="G53" s="12">
        <f t="shared" si="1"/>
        <v>8000</v>
      </c>
      <c r="H53" s="26">
        <v>8000</v>
      </c>
      <c r="I53" s="16">
        <f t="shared" si="3"/>
        <v>0</v>
      </c>
    </row>
    <row r="54" spans="1:9" x14ac:dyDescent="0.3">
      <c r="A54" s="1"/>
      <c r="B54" s="1"/>
      <c r="C54" s="1"/>
      <c r="D54" s="1"/>
      <c r="E54" s="1"/>
      <c r="F54" s="1" t="s">
        <v>53</v>
      </c>
      <c r="G54" s="12">
        <f t="shared" si="1"/>
        <v>10000</v>
      </c>
      <c r="H54" s="26">
        <v>10000</v>
      </c>
      <c r="I54" s="16">
        <f t="shared" si="3"/>
        <v>0</v>
      </c>
    </row>
    <row r="55" spans="1:9" x14ac:dyDescent="0.3">
      <c r="A55" s="1"/>
      <c r="B55" s="1"/>
      <c r="C55" s="1"/>
      <c r="D55" s="1"/>
      <c r="E55" s="1"/>
      <c r="F55" s="1" t="s">
        <v>54</v>
      </c>
      <c r="G55" s="12">
        <f t="shared" si="1"/>
        <v>10000</v>
      </c>
      <c r="H55" s="26">
        <v>10000</v>
      </c>
      <c r="I55" s="16">
        <f t="shared" si="3"/>
        <v>0</v>
      </c>
    </row>
    <row r="56" spans="1:9" x14ac:dyDescent="0.3">
      <c r="A56" s="1"/>
      <c r="B56" s="1"/>
      <c r="C56" s="1"/>
      <c r="D56" s="1"/>
      <c r="E56" s="1"/>
      <c r="F56" s="1" t="s">
        <v>55</v>
      </c>
      <c r="G56" s="12">
        <f t="shared" si="1"/>
        <v>20000</v>
      </c>
      <c r="H56" s="26">
        <v>20000</v>
      </c>
      <c r="I56" s="16">
        <f t="shared" si="3"/>
        <v>0</v>
      </c>
    </row>
    <row r="57" spans="1:9" x14ac:dyDescent="0.3">
      <c r="A57" s="1"/>
      <c r="B57" s="1"/>
      <c r="C57" s="1"/>
      <c r="D57" s="1"/>
      <c r="E57" s="1"/>
      <c r="F57" s="1" t="s">
        <v>56</v>
      </c>
      <c r="G57" s="12">
        <f t="shared" si="1"/>
        <v>0</v>
      </c>
      <c r="H57" s="26">
        <v>0</v>
      </c>
      <c r="I57" s="16"/>
    </row>
    <row r="58" spans="1:9" x14ac:dyDescent="0.3">
      <c r="A58" s="1"/>
      <c r="B58" s="1"/>
      <c r="C58" s="1"/>
      <c r="D58" s="1"/>
      <c r="E58" s="1"/>
      <c r="F58" s="1" t="s">
        <v>57</v>
      </c>
      <c r="G58" s="12">
        <f t="shared" si="1"/>
        <v>20000</v>
      </c>
      <c r="H58" s="26">
        <v>20000</v>
      </c>
      <c r="I58" s="16">
        <f t="shared" ref="I58:I76" si="4">(G58-H58)/H58</f>
        <v>0</v>
      </c>
    </row>
    <row r="59" spans="1:9" x14ac:dyDescent="0.3">
      <c r="A59" s="1"/>
      <c r="B59" s="1"/>
      <c r="C59" s="1"/>
      <c r="D59" s="1"/>
      <c r="E59" s="1"/>
      <c r="F59" s="1" t="s">
        <v>58</v>
      </c>
      <c r="G59" s="12">
        <f t="shared" si="1"/>
        <v>5000</v>
      </c>
      <c r="H59" s="26">
        <v>5000</v>
      </c>
      <c r="I59" s="16">
        <f t="shared" si="4"/>
        <v>0</v>
      </c>
    </row>
    <row r="60" spans="1:9" x14ac:dyDescent="0.3">
      <c r="A60" s="1"/>
      <c r="B60" s="1"/>
      <c r="C60" s="1"/>
      <c r="D60" s="1"/>
      <c r="E60" s="1"/>
      <c r="F60" s="1" t="s">
        <v>59</v>
      </c>
      <c r="G60" s="12">
        <f t="shared" si="1"/>
        <v>10000</v>
      </c>
      <c r="H60" s="26">
        <v>10000</v>
      </c>
      <c r="I60" s="16">
        <f t="shared" si="4"/>
        <v>0</v>
      </c>
    </row>
    <row r="61" spans="1:9" x14ac:dyDescent="0.3">
      <c r="A61" s="1"/>
      <c r="B61" s="1"/>
      <c r="C61" s="1"/>
      <c r="D61" s="1"/>
      <c r="E61" s="1"/>
      <c r="F61" s="1" t="s">
        <v>60</v>
      </c>
      <c r="G61" s="12">
        <f t="shared" si="1"/>
        <v>1500</v>
      </c>
      <c r="H61" s="26">
        <v>1500</v>
      </c>
      <c r="I61" s="16">
        <f t="shared" si="4"/>
        <v>0</v>
      </c>
    </row>
    <row r="62" spans="1:9" x14ac:dyDescent="0.3">
      <c r="A62" s="1"/>
      <c r="B62" s="1"/>
      <c r="C62" s="1"/>
      <c r="D62" s="1"/>
      <c r="E62" s="1"/>
      <c r="F62" s="1" t="s">
        <v>61</v>
      </c>
      <c r="G62" s="12">
        <f t="shared" si="1"/>
        <v>9000</v>
      </c>
      <c r="H62" s="26">
        <v>9000</v>
      </c>
      <c r="I62" s="16">
        <f t="shared" si="4"/>
        <v>0</v>
      </c>
    </row>
    <row r="63" spans="1:9" x14ac:dyDescent="0.3">
      <c r="A63" s="1"/>
      <c r="B63" s="1"/>
      <c r="C63" s="1"/>
      <c r="D63" s="1"/>
      <c r="E63" s="1"/>
      <c r="F63" s="1" t="s">
        <v>62</v>
      </c>
      <c r="G63" s="12">
        <f t="shared" si="1"/>
        <v>9000</v>
      </c>
      <c r="H63" s="26">
        <v>9000</v>
      </c>
      <c r="I63" s="16">
        <f t="shared" si="4"/>
        <v>0</v>
      </c>
    </row>
    <row r="64" spans="1:9" x14ac:dyDescent="0.3">
      <c r="A64" s="1"/>
      <c r="B64" s="1"/>
      <c r="C64" s="1"/>
      <c r="D64" s="1"/>
      <c r="E64" s="1"/>
      <c r="F64" s="1" t="s">
        <v>63</v>
      </c>
      <c r="G64" s="12">
        <f t="shared" si="1"/>
        <v>1000</v>
      </c>
      <c r="H64" s="26">
        <v>1000</v>
      </c>
      <c r="I64" s="16">
        <f t="shared" si="4"/>
        <v>0</v>
      </c>
    </row>
    <row r="65" spans="1:9" x14ac:dyDescent="0.3">
      <c r="A65" s="1"/>
      <c r="B65" s="1"/>
      <c r="C65" s="1"/>
      <c r="D65" s="1"/>
      <c r="E65" s="1"/>
      <c r="F65" s="1" t="s">
        <v>64</v>
      </c>
      <c r="G65" s="12">
        <f t="shared" si="1"/>
        <v>10000</v>
      </c>
      <c r="H65" s="26">
        <v>10000</v>
      </c>
      <c r="I65" s="16">
        <f t="shared" si="4"/>
        <v>0</v>
      </c>
    </row>
    <row r="66" spans="1:9" x14ac:dyDescent="0.3">
      <c r="A66" s="1"/>
      <c r="B66" s="1"/>
      <c r="C66" s="1"/>
      <c r="D66" s="1"/>
      <c r="E66" s="1"/>
      <c r="F66" s="27" t="s">
        <v>65</v>
      </c>
      <c r="G66" s="28">
        <v>75000</v>
      </c>
      <c r="H66" s="26">
        <v>10000</v>
      </c>
      <c r="I66" s="16">
        <f t="shared" si="4"/>
        <v>6.5</v>
      </c>
    </row>
    <row r="67" spans="1:9" x14ac:dyDescent="0.3">
      <c r="A67" s="1"/>
      <c r="B67" s="1"/>
      <c r="C67" s="1"/>
      <c r="D67" s="1"/>
      <c r="E67" s="1"/>
      <c r="F67" s="1" t="s">
        <v>66</v>
      </c>
      <c r="G67" s="12">
        <f t="shared" si="1"/>
        <v>1500</v>
      </c>
      <c r="H67" s="26">
        <v>1500</v>
      </c>
      <c r="I67" s="16">
        <f t="shared" si="4"/>
        <v>0</v>
      </c>
    </row>
    <row r="68" spans="1:9" x14ac:dyDescent="0.3">
      <c r="A68" s="1"/>
      <c r="B68" s="1"/>
      <c r="C68" s="1"/>
      <c r="D68" s="1"/>
      <c r="E68" s="1"/>
      <c r="F68" s="1" t="s">
        <v>67</v>
      </c>
      <c r="G68" s="12">
        <v>3500</v>
      </c>
      <c r="H68" s="26">
        <v>2500</v>
      </c>
      <c r="I68" s="16">
        <f t="shared" si="4"/>
        <v>0.4</v>
      </c>
    </row>
    <row r="69" spans="1:9" x14ac:dyDescent="0.3">
      <c r="A69" s="1"/>
      <c r="B69" s="1"/>
      <c r="C69" s="1"/>
      <c r="D69" s="1"/>
      <c r="E69" s="1"/>
      <c r="F69" s="1" t="s">
        <v>68</v>
      </c>
      <c r="G69" s="12">
        <f t="shared" si="1"/>
        <v>500</v>
      </c>
      <c r="H69" s="26">
        <v>500</v>
      </c>
      <c r="I69" s="16">
        <f t="shared" si="4"/>
        <v>0</v>
      </c>
    </row>
    <row r="70" spans="1:9" x14ac:dyDescent="0.3">
      <c r="A70" s="1"/>
      <c r="B70" s="1"/>
      <c r="C70" s="1"/>
      <c r="D70" s="1"/>
      <c r="E70" s="1"/>
      <c r="F70" s="1" t="s">
        <v>69</v>
      </c>
      <c r="G70" s="12">
        <f t="shared" si="1"/>
        <v>5000</v>
      </c>
      <c r="H70" s="26">
        <v>5000</v>
      </c>
      <c r="I70" s="16">
        <f t="shared" si="4"/>
        <v>0</v>
      </c>
    </row>
    <row r="71" spans="1:9" x14ac:dyDescent="0.3">
      <c r="A71" s="1"/>
      <c r="B71" s="1"/>
      <c r="C71" s="1"/>
      <c r="D71" s="1"/>
      <c r="E71" s="1"/>
      <c r="F71" s="1" t="s">
        <v>70</v>
      </c>
      <c r="G71" s="12">
        <f t="shared" ref="G71:G109" si="5">H71</f>
        <v>1000</v>
      </c>
      <c r="H71" s="26">
        <v>1000</v>
      </c>
      <c r="I71" s="16">
        <f t="shared" si="4"/>
        <v>0</v>
      </c>
    </row>
    <row r="72" spans="1:9" x14ac:dyDescent="0.3">
      <c r="A72" s="1"/>
      <c r="B72" s="1"/>
      <c r="C72" s="1"/>
      <c r="D72" s="1"/>
      <c r="E72" s="1"/>
      <c r="F72" s="1" t="s">
        <v>71</v>
      </c>
      <c r="G72" s="12">
        <f t="shared" si="5"/>
        <v>1000</v>
      </c>
      <c r="H72" s="26">
        <v>1000</v>
      </c>
      <c r="I72" s="16">
        <f t="shared" si="4"/>
        <v>0</v>
      </c>
    </row>
    <row r="73" spans="1:9" x14ac:dyDescent="0.3">
      <c r="A73" s="1"/>
      <c r="B73" s="1"/>
      <c r="C73" s="41" t="s">
        <v>72</v>
      </c>
      <c r="D73" s="41"/>
      <c r="E73" s="41"/>
      <c r="F73" s="1" t="s">
        <v>109</v>
      </c>
      <c r="G73" s="12">
        <f>H73</f>
        <v>75000</v>
      </c>
      <c r="H73" s="26">
        <v>75000</v>
      </c>
      <c r="I73" s="16">
        <f t="shared" si="4"/>
        <v>0</v>
      </c>
    </row>
    <row r="74" spans="1:9" x14ac:dyDescent="0.3">
      <c r="A74" s="1"/>
      <c r="B74" s="1"/>
      <c r="C74" s="41" t="s">
        <v>73</v>
      </c>
      <c r="D74" s="41"/>
      <c r="E74" s="41"/>
      <c r="F74" s="27" t="s">
        <v>74</v>
      </c>
      <c r="G74" s="28">
        <v>200000</v>
      </c>
      <c r="H74" s="26"/>
      <c r="I74" s="16"/>
    </row>
    <row r="75" spans="1:9" x14ac:dyDescent="0.3">
      <c r="A75" s="1"/>
      <c r="B75" s="1"/>
      <c r="C75" s="1"/>
      <c r="D75" s="1"/>
      <c r="E75" s="1"/>
      <c r="F75" s="1" t="s">
        <v>75</v>
      </c>
      <c r="G75" s="12">
        <f t="shared" si="5"/>
        <v>7500</v>
      </c>
      <c r="H75" s="26">
        <v>7500</v>
      </c>
      <c r="I75" s="16">
        <f t="shared" si="4"/>
        <v>0</v>
      </c>
    </row>
    <row r="76" spans="1:9" x14ac:dyDescent="0.3">
      <c r="A76" s="1"/>
      <c r="B76" s="1"/>
      <c r="C76" s="1"/>
      <c r="D76" s="1"/>
      <c r="E76" s="1"/>
      <c r="F76" s="29" t="s">
        <v>76</v>
      </c>
      <c r="G76" s="17">
        <f>SUM(G47:G75)</f>
        <v>537100</v>
      </c>
      <c r="H76" s="17">
        <f>SUM(H47:H75)</f>
        <v>271100</v>
      </c>
      <c r="I76" s="18">
        <f t="shared" si="4"/>
        <v>0.98118775359645882</v>
      </c>
    </row>
    <row r="77" spans="1:9" x14ac:dyDescent="0.3">
      <c r="A77" s="1"/>
      <c r="B77" s="1"/>
      <c r="C77" s="1"/>
      <c r="D77" s="1"/>
      <c r="E77" s="9" t="s">
        <v>77</v>
      </c>
      <c r="F77" s="9"/>
      <c r="G77" s="19"/>
      <c r="H77" s="10"/>
      <c r="I77" s="21"/>
    </row>
    <row r="78" spans="1:9" x14ac:dyDescent="0.3">
      <c r="A78" s="1"/>
      <c r="B78" s="1"/>
      <c r="C78" s="1"/>
      <c r="D78" s="1"/>
      <c r="E78" s="1"/>
      <c r="F78" s="1" t="s">
        <v>78</v>
      </c>
      <c r="G78" s="12">
        <f t="shared" si="5"/>
        <v>6000</v>
      </c>
      <c r="H78" s="15">
        <v>6000</v>
      </c>
      <c r="I78" s="16">
        <f>(G78-H78)/H78</f>
        <v>0</v>
      </c>
    </row>
    <row r="79" spans="1:9" x14ac:dyDescent="0.3">
      <c r="A79" s="1"/>
      <c r="B79" s="1"/>
      <c r="C79" s="1"/>
      <c r="D79" s="1"/>
      <c r="E79" s="1"/>
      <c r="F79" s="1" t="s">
        <v>79</v>
      </c>
      <c r="G79" s="12">
        <f t="shared" si="5"/>
        <v>5000</v>
      </c>
      <c r="H79" s="15">
        <v>5000</v>
      </c>
      <c r="I79" s="16">
        <f>(G79-H79)/H79</f>
        <v>0</v>
      </c>
    </row>
    <row r="80" spans="1:9" x14ac:dyDescent="0.3">
      <c r="A80" s="1"/>
      <c r="B80" s="1"/>
      <c r="C80" s="1"/>
      <c r="D80" s="1"/>
      <c r="E80" s="1"/>
      <c r="F80" s="1" t="s">
        <v>80</v>
      </c>
      <c r="G80" s="12">
        <f t="shared" si="5"/>
        <v>4000</v>
      </c>
      <c r="H80" s="15">
        <v>4000</v>
      </c>
      <c r="I80" s="16">
        <f>(G80-H80)/H80</f>
        <v>0</v>
      </c>
    </row>
    <row r="81" spans="1:9" x14ac:dyDescent="0.3">
      <c r="A81" s="1"/>
      <c r="B81" s="1"/>
      <c r="C81" s="1"/>
      <c r="D81" s="1"/>
      <c r="E81" s="1"/>
      <c r="F81" s="1" t="s">
        <v>81</v>
      </c>
      <c r="G81" s="12">
        <f t="shared" si="5"/>
        <v>1000</v>
      </c>
      <c r="H81" s="15">
        <v>1000</v>
      </c>
      <c r="I81" s="16">
        <f>(G81-H81)/H81</f>
        <v>0</v>
      </c>
    </row>
    <row r="82" spans="1:9" x14ac:dyDescent="0.3">
      <c r="A82" s="1"/>
      <c r="B82" s="1"/>
      <c r="C82" s="1"/>
      <c r="D82" s="1"/>
      <c r="E82" s="1"/>
      <c r="F82" s="1" t="s">
        <v>82</v>
      </c>
      <c r="G82" s="12">
        <f t="shared" si="5"/>
        <v>2500</v>
      </c>
      <c r="H82" s="15">
        <v>2500</v>
      </c>
      <c r="I82" s="16">
        <f>(G82-H82)/H82</f>
        <v>0</v>
      </c>
    </row>
    <row r="83" spans="1:9" x14ac:dyDescent="0.3">
      <c r="A83" s="1"/>
      <c r="B83" s="1"/>
      <c r="C83" s="1"/>
      <c r="D83" s="1"/>
      <c r="E83" s="1"/>
      <c r="F83" s="1" t="s">
        <v>83</v>
      </c>
      <c r="G83" s="12">
        <f t="shared" si="5"/>
        <v>0</v>
      </c>
      <c r="H83" s="15">
        <v>0</v>
      </c>
      <c r="I83" s="16"/>
    </row>
    <row r="84" spans="1:9" x14ac:dyDescent="0.3">
      <c r="A84" s="1"/>
      <c r="B84" s="1"/>
      <c r="C84" s="1"/>
      <c r="D84" s="1"/>
      <c r="E84" s="1"/>
      <c r="F84" s="1" t="s">
        <v>84</v>
      </c>
      <c r="G84" s="12">
        <f t="shared" si="5"/>
        <v>5000</v>
      </c>
      <c r="H84" s="15">
        <v>5000</v>
      </c>
      <c r="I84" s="16">
        <f>(G84-H84)/H84</f>
        <v>0</v>
      </c>
    </row>
    <row r="85" spans="1:9" x14ac:dyDescent="0.3">
      <c r="A85" s="1"/>
      <c r="B85" s="1"/>
      <c r="C85" s="1"/>
      <c r="D85" s="1"/>
      <c r="E85" s="1"/>
      <c r="F85" s="1" t="s">
        <v>85</v>
      </c>
      <c r="G85" s="12">
        <f t="shared" si="5"/>
        <v>1500</v>
      </c>
      <c r="H85" s="15">
        <v>1500</v>
      </c>
      <c r="I85" s="16">
        <f>(G85-H85)/H85</f>
        <v>0</v>
      </c>
    </row>
    <row r="86" spans="1:9" x14ac:dyDescent="0.3">
      <c r="A86" s="1"/>
      <c r="B86" s="1"/>
      <c r="C86" s="1"/>
      <c r="D86" s="1"/>
      <c r="E86" s="1"/>
      <c r="F86" s="1" t="s">
        <v>86</v>
      </c>
      <c r="G86" s="12">
        <f t="shared" si="5"/>
        <v>10000</v>
      </c>
      <c r="H86" s="15">
        <v>10000</v>
      </c>
      <c r="I86" s="16">
        <f>(G86-H86)/H86</f>
        <v>0</v>
      </c>
    </row>
    <row r="87" spans="1:9" x14ac:dyDescent="0.3">
      <c r="A87" s="1"/>
      <c r="B87" s="1"/>
      <c r="C87" s="1"/>
      <c r="D87" s="1"/>
      <c r="E87" s="1" t="s">
        <v>87</v>
      </c>
      <c r="F87" s="1"/>
      <c r="G87" s="17">
        <f>SUM(G78:G86)</f>
        <v>35000</v>
      </c>
      <c r="H87" s="17">
        <f>SUM(H78:H86)</f>
        <v>35000</v>
      </c>
      <c r="I87" s="18">
        <f>(G87-H87)/H87</f>
        <v>0</v>
      </c>
    </row>
    <row r="88" spans="1:9" x14ac:dyDescent="0.3">
      <c r="A88" s="1"/>
      <c r="B88" s="1"/>
      <c r="C88" s="1"/>
      <c r="D88" s="1"/>
      <c r="E88" s="1"/>
      <c r="F88" s="9" t="s">
        <v>88</v>
      </c>
      <c r="G88" s="19"/>
      <c r="H88" s="10"/>
      <c r="I88" s="21"/>
    </row>
    <row r="89" spans="1:9" x14ac:dyDescent="0.3">
      <c r="A89" s="1"/>
      <c r="B89" s="1"/>
      <c r="C89" s="1"/>
      <c r="D89" s="1"/>
      <c r="E89" s="1"/>
      <c r="F89" s="30" t="s">
        <v>89</v>
      </c>
      <c r="G89" s="12">
        <f t="shared" si="5"/>
        <v>0</v>
      </c>
      <c r="H89" s="23"/>
      <c r="I89" s="16"/>
    </row>
    <row r="90" spans="1:9" x14ac:dyDescent="0.3">
      <c r="A90" s="1"/>
      <c r="B90" s="1"/>
      <c r="C90" s="1"/>
      <c r="D90" s="1"/>
      <c r="E90" s="1"/>
      <c r="F90" s="30" t="s">
        <v>90</v>
      </c>
      <c r="G90" s="12">
        <f t="shared" si="5"/>
        <v>0</v>
      </c>
      <c r="H90" s="23"/>
      <c r="I90" s="16"/>
    </row>
    <row r="91" spans="1:9" x14ac:dyDescent="0.3">
      <c r="A91" s="1"/>
      <c r="B91" s="1"/>
      <c r="C91" s="1"/>
      <c r="D91" s="1"/>
      <c r="E91" s="1"/>
      <c r="F91" s="30" t="s">
        <v>91</v>
      </c>
      <c r="G91" s="12">
        <f t="shared" si="5"/>
        <v>0</v>
      </c>
      <c r="H91" s="23"/>
      <c r="I91" s="16"/>
    </row>
    <row r="92" spans="1:9" x14ac:dyDescent="0.3">
      <c r="A92" s="1"/>
      <c r="B92" s="1"/>
      <c r="C92" s="1"/>
      <c r="D92" s="1"/>
      <c r="E92" s="1"/>
      <c r="F92" s="30" t="s">
        <v>92</v>
      </c>
      <c r="G92" s="12">
        <f t="shared" si="5"/>
        <v>0</v>
      </c>
      <c r="H92" s="23"/>
      <c r="I92" s="16"/>
    </row>
    <row r="93" spans="1:9" x14ac:dyDescent="0.3">
      <c r="A93" s="1"/>
      <c r="B93" s="1"/>
      <c r="C93" s="1"/>
      <c r="D93" s="1"/>
      <c r="E93" s="1"/>
      <c r="F93" s="30" t="s">
        <v>93</v>
      </c>
      <c r="G93" s="12">
        <f t="shared" si="5"/>
        <v>20000</v>
      </c>
      <c r="H93" s="26">
        <v>20000</v>
      </c>
      <c r="I93" s="16">
        <f>(G93-H93)/H93</f>
        <v>0</v>
      </c>
    </row>
    <row r="94" spans="1:9" x14ac:dyDescent="0.3">
      <c r="A94" s="1"/>
      <c r="B94" s="1"/>
      <c r="C94" s="1"/>
      <c r="D94" s="1"/>
      <c r="E94" s="1"/>
      <c r="F94" s="1" t="s">
        <v>94</v>
      </c>
      <c r="G94" s="17">
        <v>20000</v>
      </c>
      <c r="H94" s="17">
        <v>20000</v>
      </c>
      <c r="I94" s="18">
        <f>(G94-H94)/H94</f>
        <v>0</v>
      </c>
    </row>
    <row r="95" spans="1:9" x14ac:dyDescent="0.3">
      <c r="A95" s="1"/>
      <c r="B95" s="1"/>
      <c r="C95" s="1"/>
      <c r="D95" s="1"/>
      <c r="E95" s="1"/>
      <c r="F95" s="9" t="s">
        <v>95</v>
      </c>
      <c r="G95" s="19"/>
      <c r="H95" s="10"/>
      <c r="I95" s="21"/>
    </row>
    <row r="96" spans="1:9" x14ac:dyDescent="0.3">
      <c r="A96" s="1"/>
      <c r="B96" s="1"/>
      <c r="C96" s="1"/>
      <c r="D96" s="1"/>
      <c r="E96" s="1"/>
      <c r="F96" s="30" t="s">
        <v>96</v>
      </c>
      <c r="G96" s="12">
        <v>7500</v>
      </c>
      <c r="H96" s="23"/>
      <c r="I96" s="16"/>
    </row>
    <row r="97" spans="1:9" x14ac:dyDescent="0.3">
      <c r="A97" s="1"/>
      <c r="B97" s="1"/>
      <c r="C97" s="1"/>
      <c r="D97" s="1"/>
      <c r="E97" s="1"/>
      <c r="F97" s="30" t="s">
        <v>97</v>
      </c>
      <c r="G97" s="12">
        <f t="shared" si="5"/>
        <v>0</v>
      </c>
      <c r="H97" s="23"/>
      <c r="I97" s="16"/>
    </row>
    <row r="98" spans="1:9" x14ac:dyDescent="0.3">
      <c r="A98" s="1"/>
      <c r="B98" s="1"/>
      <c r="C98" s="1"/>
      <c r="D98" s="1"/>
      <c r="E98" s="1"/>
      <c r="F98" s="30" t="s">
        <v>98</v>
      </c>
      <c r="G98" s="12">
        <f>+Sheet2!C16</f>
        <v>3100</v>
      </c>
      <c r="H98" s="23"/>
      <c r="I98" s="16"/>
    </row>
    <row r="99" spans="1:9" x14ac:dyDescent="0.3">
      <c r="A99" s="1"/>
      <c r="B99" s="1"/>
      <c r="C99" s="41" t="s">
        <v>73</v>
      </c>
      <c r="D99" s="41"/>
      <c r="E99" s="41"/>
      <c r="F99" s="31" t="s">
        <v>99</v>
      </c>
      <c r="G99" s="28">
        <f>+Sheet2!C16+Sheet2!C11</f>
        <v>16900</v>
      </c>
      <c r="H99" s="23"/>
      <c r="I99" s="16"/>
    </row>
    <row r="100" spans="1:9" x14ac:dyDescent="0.3">
      <c r="A100" s="1"/>
      <c r="B100" s="1"/>
      <c r="C100" s="1"/>
      <c r="D100" s="1"/>
      <c r="E100" s="1"/>
      <c r="F100" s="30" t="s">
        <v>100</v>
      </c>
      <c r="G100" s="12">
        <v>0</v>
      </c>
      <c r="H100" s="15">
        <v>3200</v>
      </c>
      <c r="I100" s="16">
        <f>(G100-H100)/H100</f>
        <v>-1</v>
      </c>
    </row>
    <row r="101" spans="1:9" x14ac:dyDescent="0.3">
      <c r="A101" s="1"/>
      <c r="B101" s="1"/>
      <c r="C101" s="1"/>
      <c r="D101" s="1"/>
      <c r="E101" s="1"/>
      <c r="F101" s="30" t="s">
        <v>101</v>
      </c>
      <c r="G101" s="12">
        <f t="shared" si="5"/>
        <v>0</v>
      </c>
      <c r="H101" s="15"/>
      <c r="I101" s="16"/>
    </row>
    <row r="102" spans="1:9" x14ac:dyDescent="0.3">
      <c r="A102" s="1"/>
      <c r="B102" s="1"/>
      <c r="C102" s="1"/>
      <c r="D102" s="1"/>
      <c r="E102" s="1"/>
      <c r="F102" s="1" t="s">
        <v>102</v>
      </c>
      <c r="G102" s="17">
        <f>SUM(G95:G101)</f>
        <v>27500</v>
      </c>
      <c r="H102" s="17">
        <f>SUM(H95:H101)</f>
        <v>3200</v>
      </c>
      <c r="I102" s="18">
        <f>(G102-H102)/H102</f>
        <v>7.59375</v>
      </c>
    </row>
    <row r="103" spans="1:9" x14ac:dyDescent="0.3">
      <c r="A103" s="1"/>
      <c r="B103" s="1"/>
      <c r="C103" s="1"/>
      <c r="D103" s="1"/>
      <c r="E103" s="1"/>
      <c r="F103" s="1"/>
      <c r="G103" s="12">
        <f t="shared" si="5"/>
        <v>0</v>
      </c>
      <c r="H103" s="23"/>
      <c r="I103" s="16"/>
    </row>
    <row r="104" spans="1:9" x14ac:dyDescent="0.3">
      <c r="A104" s="1"/>
      <c r="B104" s="1"/>
      <c r="C104" s="1"/>
      <c r="D104" s="1"/>
      <c r="E104" s="1" t="s">
        <v>103</v>
      </c>
      <c r="F104" s="1"/>
      <c r="G104" s="17">
        <f>SUM(G102,G94,G87,G76,G45,G36,G24,G19)</f>
        <v>2226100</v>
      </c>
      <c r="H104" s="17">
        <f>SUM(H102,H94,H87,H76,H45,H36,H24,H19)</f>
        <v>1651500</v>
      </c>
      <c r="I104" s="18">
        <f>(G104-H104)/H104</f>
        <v>0.34792612776264004</v>
      </c>
    </row>
    <row r="105" spans="1:9" x14ac:dyDescent="0.3">
      <c r="A105" s="32"/>
      <c r="B105" s="32"/>
      <c r="C105" s="32"/>
      <c r="D105" s="32"/>
      <c r="E105" s="32"/>
      <c r="F105" s="32"/>
      <c r="G105" s="12">
        <f t="shared" si="5"/>
        <v>0</v>
      </c>
      <c r="H105" s="23"/>
      <c r="I105" s="16"/>
    </row>
    <row r="106" spans="1:9" x14ac:dyDescent="0.3">
      <c r="A106" s="32"/>
      <c r="B106" s="32"/>
      <c r="C106" s="32"/>
      <c r="D106" s="32"/>
      <c r="E106" s="32"/>
      <c r="F106" s="33" t="s">
        <v>4</v>
      </c>
      <c r="G106" s="34">
        <f>G12</f>
        <v>2226100</v>
      </c>
      <c r="H106" s="34">
        <f>H12</f>
        <v>1678300</v>
      </c>
      <c r="I106" s="16">
        <f>(G106-H106)/H106</f>
        <v>0.32640171602216528</v>
      </c>
    </row>
    <row r="107" spans="1:9" x14ac:dyDescent="0.3">
      <c r="A107" s="32"/>
      <c r="B107" s="32"/>
      <c r="C107" s="32"/>
      <c r="D107" s="32"/>
      <c r="E107" s="32"/>
      <c r="F107" s="35" t="s">
        <v>104</v>
      </c>
      <c r="G107" s="36">
        <f>G106-G104</f>
        <v>0</v>
      </c>
      <c r="H107" s="36">
        <f>H106-H104</f>
        <v>26800</v>
      </c>
      <c r="I107" s="36"/>
    </row>
    <row r="108" spans="1:9" x14ac:dyDescent="0.3">
      <c r="A108" s="32"/>
      <c r="B108" s="32"/>
      <c r="C108" s="32"/>
      <c r="D108" s="32"/>
      <c r="E108" s="32"/>
      <c r="F108" s="32"/>
      <c r="G108" s="12"/>
      <c r="H108" s="32"/>
      <c r="I108" s="12"/>
    </row>
    <row r="109" spans="1:9" x14ac:dyDescent="0.3">
      <c r="A109" s="32"/>
      <c r="B109" s="32"/>
      <c r="C109" s="32"/>
      <c r="D109" s="32"/>
      <c r="E109" s="32"/>
      <c r="F109" s="1" t="s">
        <v>105</v>
      </c>
      <c r="G109" s="12">
        <f t="shared" si="5"/>
        <v>0</v>
      </c>
      <c r="H109" s="38">
        <v>0</v>
      </c>
      <c r="I109" s="12"/>
    </row>
    <row r="110" spans="1:9" x14ac:dyDescent="0.3">
      <c r="A110" s="32"/>
      <c r="B110" s="32"/>
      <c r="C110" s="32"/>
      <c r="D110" s="32"/>
      <c r="E110" s="32"/>
      <c r="F110" s="32" t="s">
        <v>106</v>
      </c>
      <c r="G110" s="32"/>
      <c r="H110" s="32"/>
      <c r="I110" s="32"/>
    </row>
    <row r="111" spans="1:9" x14ac:dyDescent="0.3">
      <c r="A111" s="1"/>
      <c r="B111" s="1"/>
      <c r="C111" s="32"/>
      <c r="D111" s="32"/>
      <c r="E111" s="32"/>
      <c r="F111" s="37" t="s">
        <v>107</v>
      </c>
      <c r="G111" s="32"/>
      <c r="H111" s="32"/>
      <c r="I111" s="32"/>
    </row>
    <row r="112" spans="1:9" x14ac:dyDescent="0.3">
      <c r="A112" s="1"/>
      <c r="B112" s="1"/>
      <c r="C112" s="32"/>
      <c r="D112" s="32"/>
      <c r="E112" s="32"/>
      <c r="F112" s="32" t="s">
        <v>108</v>
      </c>
      <c r="G112" s="32"/>
      <c r="H112" s="32"/>
      <c r="I112" s="32"/>
    </row>
  </sheetData>
  <mergeCells count="5">
    <mergeCell ref="G1:I1"/>
    <mergeCell ref="E11:F11"/>
    <mergeCell ref="C73:E73"/>
    <mergeCell ref="C74:E74"/>
    <mergeCell ref="C99:E9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21E6-3FED-4FAF-A7B0-8573C347CE09}">
  <dimension ref="A1:C18"/>
  <sheetViews>
    <sheetView workbookViewId="0">
      <selection activeCell="C8" sqref="C8"/>
    </sheetView>
  </sheetViews>
  <sheetFormatPr defaultRowHeight="14.4" x14ac:dyDescent="0.3"/>
  <cols>
    <col min="1" max="1" width="10.6640625" bestFit="1" customWidth="1"/>
    <col min="3" max="3" width="10.6640625" bestFit="1" customWidth="1"/>
  </cols>
  <sheetData>
    <row r="1" spans="1:3" x14ac:dyDescent="0.3">
      <c r="C1" s="12">
        <v>921000</v>
      </c>
    </row>
    <row r="2" spans="1:3" x14ac:dyDescent="0.3">
      <c r="A2" t="s">
        <v>110</v>
      </c>
      <c r="C2">
        <v>6.2E-2</v>
      </c>
    </row>
    <row r="3" spans="1:3" x14ac:dyDescent="0.3">
      <c r="A3" t="s">
        <v>111</v>
      </c>
      <c r="C3">
        <v>1.4500000000000001E-2</v>
      </c>
    </row>
    <row r="5" spans="1:3" x14ac:dyDescent="0.3">
      <c r="C5">
        <f>SUM(C2:C4)</f>
        <v>7.6499999999999999E-2</v>
      </c>
    </row>
    <row r="7" spans="1:3" x14ac:dyDescent="0.3">
      <c r="C7">
        <f>+C1*C5+43.5</f>
        <v>70500</v>
      </c>
    </row>
    <row r="10" spans="1:3" x14ac:dyDescent="0.3">
      <c r="A10" t="s">
        <v>112</v>
      </c>
      <c r="C10">
        <v>55000</v>
      </c>
    </row>
    <row r="11" spans="1:3" x14ac:dyDescent="0.3">
      <c r="C11">
        <f>+C10/4+50</f>
        <v>13800</v>
      </c>
    </row>
    <row r="13" spans="1:3" x14ac:dyDescent="0.3">
      <c r="A13" t="s">
        <v>113</v>
      </c>
      <c r="C13">
        <v>2500</v>
      </c>
    </row>
    <row r="14" spans="1:3" x14ac:dyDescent="0.3">
      <c r="A14" t="s">
        <v>114</v>
      </c>
      <c r="C14">
        <v>600</v>
      </c>
    </row>
    <row r="16" spans="1:3" x14ac:dyDescent="0.3">
      <c r="C16">
        <f>SUM(C13:C15)</f>
        <v>3100</v>
      </c>
    </row>
    <row r="18" spans="3:3" x14ac:dyDescent="0.3">
      <c r="C18">
        <f>+C11+C16</f>
        <v>16900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Whitmire</dc:creator>
  <cp:lastModifiedBy>Charley Curd</cp:lastModifiedBy>
  <dcterms:created xsi:type="dcterms:W3CDTF">2025-08-05T13:21:26Z</dcterms:created>
  <dcterms:modified xsi:type="dcterms:W3CDTF">2025-12-29T20:46:30Z</dcterms:modified>
</cp:coreProperties>
</file>